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https://d.docs.live.net/a307b8c3f75f4d66/NACHO 2022/"/>
    </mc:Choice>
  </mc:AlternateContent>
  <xr:revisionPtr revIDLastSave="0" documentId="8_{6D424027-472D-435A-9A57-F8F4888A72D1}" xr6:coauthVersionLast="47" xr6:coauthVersionMax="47" xr10:uidLastSave="{00000000-0000-0000-0000-000000000000}"/>
  <workbookProtection workbookAlgorithmName="SHA-512" workbookHashValue="N5Wq4Mw88NGrEJNs6uB/FQLUATBC0cG4bYLMURDdNvF0IMs//gR+smOy9eYiqkYcNA6lE+2dwRpLoskMT+vWsw==" workbookSaltValue="TsktS/Rem/KVi6Ax4XfzTg==" workbookSpinCount="100000" lockStructure="1"/>
  <bookViews>
    <workbookView xWindow="-120" yWindow="-120" windowWidth="20730" windowHeight="11040" tabRatio="872" xr2:uid="{83020ACA-7E43-4652-A328-20EC9C4037AC}"/>
  </bookViews>
  <sheets>
    <sheet name="VALORES MÍNIMOS" sheetId="18" r:id="rId1"/>
    <sheet name="CARGAR datos" sheetId="1" r:id="rId2"/>
    <sheet name="CARGAR datos p calculos" sheetId="2" r:id="rId3"/>
    <sheet name="IMPRIMIR contratos" sheetId="3" r:id="rId4"/>
    <sheet name="IMPRIMIR anexas" sheetId="5" r:id="rId5"/>
    <sheet name="Planilla A" sheetId="6" r:id="rId6"/>
    <sheet name="Planilla B" sheetId="7" r:id="rId7"/>
    <sheet name="Planilla C" sheetId="8" r:id="rId8"/>
    <sheet name="Planilla C MONTE" sheetId="9" r:id="rId9"/>
    <sheet name="Planilla MUNI" sheetId="10" r:id="rId10"/>
    <sheet name="INF. TEC." sheetId="15" r:id="rId11"/>
    <sheet name="MEM. DESC." sheetId="16" r:id="rId12"/>
    <sheet name="900-15(1)" sheetId="12" r:id="rId13"/>
    <sheet name="900-15(2)" sheetId="13" r:id="rId14"/>
    <sheet name="900-15(3)" sheetId="14" r:id="rId15"/>
    <sheet name="USO LIBRE" sheetId="17" r:id="rId16"/>
    <sheet name="ver calculos" sheetId="11" r:id="rId17"/>
  </sheets>
  <externalReferences>
    <externalReference r:id="rId18"/>
  </externalReferences>
  <definedNames>
    <definedName name="_xlnm.Print_Area" localSheetId="2">'CARGAR datos p calculos'!$A$1:$AD$143</definedName>
    <definedName name="_xlnm.Print_Area" localSheetId="4">'IMPRIMIR anexas'!$A$1:$AP$58</definedName>
    <definedName name="_xlnm.Print_Area" localSheetId="11">'MEM. DESC.'!$A$1:$AJ$217</definedName>
  </definedNames>
  <calcPr calcId="191029" iterate="1" iterateCount="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38" i="18" l="1"/>
  <c r="X43" i="18"/>
  <c r="Q10" i="11"/>
  <c r="Q9" i="11"/>
  <c r="Q8" i="11"/>
  <c r="Q7" i="11"/>
  <c r="Q6" i="11"/>
  <c r="AH50" i="9" l="1"/>
  <c r="Z50" i="9"/>
  <c r="Y50" i="6"/>
  <c r="Q50" i="9"/>
  <c r="S50" i="6"/>
  <c r="BG4" i="5"/>
  <c r="N134" i="2"/>
  <c r="K38" i="11"/>
  <c r="J66" i="17"/>
  <c r="A66" i="17"/>
  <c r="J139" i="17"/>
  <c r="A139" i="17"/>
  <c r="A66" i="8"/>
  <c r="A32" i="14"/>
  <c r="A24" i="13"/>
  <c r="J213" i="16"/>
  <c r="A213" i="16"/>
  <c r="J139" i="16"/>
  <c r="A139" i="16"/>
  <c r="J66" i="16"/>
  <c r="A66" i="16"/>
  <c r="J213" i="15"/>
  <c r="A213" i="15"/>
  <c r="A139" i="15"/>
  <c r="J139" i="15"/>
  <c r="A66" i="15"/>
  <c r="J66" i="15"/>
  <c r="A66" i="9"/>
  <c r="J66" i="9"/>
  <c r="J66" i="8"/>
  <c r="A65" i="6"/>
  <c r="J65" i="6"/>
  <c r="A68" i="7"/>
  <c r="J68" i="7"/>
  <c r="G65" i="3"/>
  <c r="A134" i="17"/>
  <c r="J134" i="17"/>
  <c r="J61" i="17"/>
  <c r="A61" i="17"/>
  <c r="A28" i="12"/>
  <c r="J208" i="16"/>
  <c r="A208" i="16"/>
  <c r="J134" i="16"/>
  <c r="A134" i="16"/>
  <c r="J61" i="16"/>
  <c r="A61" i="16"/>
  <c r="J208" i="15"/>
  <c r="A208" i="15"/>
  <c r="J134" i="15"/>
  <c r="A134" i="15"/>
  <c r="J61" i="15"/>
  <c r="A61" i="15"/>
  <c r="A61" i="9"/>
  <c r="A61" i="8"/>
  <c r="J61" i="9"/>
  <c r="J61" i="8"/>
  <c r="J63" i="7"/>
  <c r="A63" i="7"/>
  <c r="A60" i="6"/>
  <c r="E51" i="5"/>
  <c r="Z58" i="3"/>
  <c r="J60" i="6"/>
  <c r="F58" i="3"/>
  <c r="T56" i="3"/>
  <c r="Z19" i="3"/>
  <c r="F63" i="2"/>
  <c r="F60" i="2"/>
  <c r="F11" i="17"/>
  <c r="AH11" i="17"/>
  <c r="F84" i="17"/>
  <c r="AH84" i="17"/>
  <c r="F11" i="16"/>
  <c r="F84" i="16"/>
  <c r="AH11" i="16"/>
  <c r="AH84" i="16"/>
  <c r="AH158" i="16"/>
  <c r="F158" i="16"/>
  <c r="AH11" i="15"/>
  <c r="F11" i="15"/>
  <c r="AH158" i="15"/>
  <c r="AH84" i="15"/>
  <c r="F158" i="15"/>
  <c r="F84" i="15"/>
  <c r="H10" i="15"/>
  <c r="AG34" i="5"/>
  <c r="Y34" i="5"/>
  <c r="Y38" i="5"/>
  <c r="AE30" i="5"/>
  <c r="B75" i="11"/>
  <c r="H76" i="11"/>
  <c r="AJ18" i="3"/>
  <c r="U62" i="18"/>
  <c r="N48" i="18"/>
  <c r="P56" i="18"/>
  <c r="P55" i="18"/>
  <c r="P54" i="18"/>
  <c r="Q34" i="18"/>
  <c r="N49" i="18"/>
  <c r="V39" i="18"/>
  <c r="M39" i="18"/>
  <c r="W30" i="18"/>
  <c r="P22" i="18"/>
  <c r="Z26" i="18"/>
  <c r="V18" i="18"/>
  <c r="O14" i="18"/>
  <c r="P12" i="18"/>
  <c r="V10" i="18"/>
  <c r="M126" i="16"/>
  <c r="J120" i="16" s="1"/>
  <c r="O120" i="16"/>
  <c r="G120" i="16"/>
  <c r="I98" i="16"/>
  <c r="K104" i="16" s="1"/>
  <c r="G86" i="16"/>
  <c r="K29" i="3"/>
  <c r="N141" i="17"/>
  <c r="E141" i="17"/>
  <c r="K140" i="17"/>
  <c r="C140" i="17"/>
  <c r="G88" i="17"/>
  <c r="H87" i="17"/>
  <c r="G86" i="17"/>
  <c r="AF85" i="17"/>
  <c r="AB85" i="17"/>
  <c r="W85" i="17"/>
  <c r="S85" i="17"/>
  <c r="N85" i="17"/>
  <c r="H83" i="17"/>
  <c r="N68" i="17"/>
  <c r="E68" i="17"/>
  <c r="K67" i="17"/>
  <c r="C67" i="17"/>
  <c r="G15" i="17"/>
  <c r="H14" i="17"/>
  <c r="G13" i="17"/>
  <c r="AF12" i="17"/>
  <c r="AB12" i="17"/>
  <c r="W12" i="17"/>
  <c r="S12" i="17"/>
  <c r="N12" i="17"/>
  <c r="H10" i="17"/>
  <c r="N215" i="16"/>
  <c r="E215" i="16"/>
  <c r="K214" i="16"/>
  <c r="C214" i="16"/>
  <c r="G162" i="16"/>
  <c r="H161" i="16"/>
  <c r="G160" i="16"/>
  <c r="AF159" i="16"/>
  <c r="AB159" i="16"/>
  <c r="W159" i="16"/>
  <c r="S159" i="16"/>
  <c r="N159" i="16"/>
  <c r="H157" i="16"/>
  <c r="N141" i="16"/>
  <c r="E141" i="16"/>
  <c r="K140" i="16"/>
  <c r="C140" i="16"/>
  <c r="G88" i="16"/>
  <c r="H87" i="16"/>
  <c r="AF85" i="16"/>
  <c r="AB85" i="16"/>
  <c r="W85" i="16"/>
  <c r="S85" i="16"/>
  <c r="N85" i="16"/>
  <c r="H83" i="16"/>
  <c r="N68" i="16"/>
  <c r="E68" i="16"/>
  <c r="K67" i="16"/>
  <c r="C67" i="16"/>
  <c r="G15" i="16"/>
  <c r="H14" i="16"/>
  <c r="G13" i="16"/>
  <c r="AF12" i="16"/>
  <c r="AB12" i="16"/>
  <c r="W12" i="16"/>
  <c r="S12" i="16"/>
  <c r="N12" i="16"/>
  <c r="H10" i="16"/>
  <c r="C214" i="15"/>
  <c r="C140" i="15"/>
  <c r="C67" i="15"/>
  <c r="K214" i="15"/>
  <c r="K140" i="15"/>
  <c r="K67" i="15"/>
  <c r="G88" i="15"/>
  <c r="G15" i="15"/>
  <c r="H87" i="15"/>
  <c r="H14" i="15"/>
  <c r="G86" i="15"/>
  <c r="G13" i="15"/>
  <c r="AF85" i="15"/>
  <c r="AF12" i="15"/>
  <c r="AB85" i="15"/>
  <c r="AB12" i="15"/>
  <c r="W85" i="15"/>
  <c r="W12" i="15"/>
  <c r="S85" i="15"/>
  <c r="S12" i="15"/>
  <c r="N85" i="15"/>
  <c r="N12" i="15"/>
  <c r="H83" i="15"/>
  <c r="G162" i="15"/>
  <c r="H161" i="15"/>
  <c r="G160" i="15"/>
  <c r="AF159" i="15"/>
  <c r="AB159" i="15"/>
  <c r="W159" i="15"/>
  <c r="S159" i="15"/>
  <c r="N159" i="15"/>
  <c r="H157" i="15"/>
  <c r="AM34" i="5" l="1"/>
  <c r="D122" i="16"/>
  <c r="AA126" i="16" s="1"/>
  <c r="D100" i="16"/>
  <c r="AA104" i="16" s="1"/>
  <c r="Q40" i="11"/>
  <c r="Q31" i="11"/>
  <c r="AD126" i="16" l="1"/>
  <c r="AG126" i="16" s="1"/>
  <c r="D34" i="9"/>
  <c r="D33" i="8"/>
  <c r="AI46" i="5"/>
  <c r="AI45" i="5"/>
  <c r="AI44" i="5"/>
  <c r="AI43" i="5"/>
  <c r="AF43" i="5"/>
  <c r="AF42" i="5"/>
  <c r="B6" i="14"/>
  <c r="I5" i="14"/>
  <c r="L4" i="13"/>
  <c r="G5" i="14"/>
  <c r="H4" i="13"/>
  <c r="C4" i="13"/>
  <c r="E5" i="13"/>
  <c r="B5" i="13"/>
  <c r="D6" i="14"/>
  <c r="B5" i="14"/>
  <c r="H4" i="14"/>
  <c r="C4" i="14"/>
  <c r="C3" i="13"/>
  <c r="L3" i="13"/>
  <c r="B14" i="12"/>
  <c r="B16" i="12"/>
  <c r="B12" i="12"/>
  <c r="B10" i="12"/>
  <c r="G8" i="12"/>
  <c r="B8" i="12"/>
  <c r="B6" i="12"/>
  <c r="I34" i="10" l="1"/>
  <c r="I32" i="10"/>
  <c r="D137" i="2" l="1"/>
  <c r="D111" i="2"/>
  <c r="D136" i="2"/>
  <c r="E139" i="2" s="1"/>
  <c r="F58" i="11" s="1"/>
  <c r="D123" i="2"/>
  <c r="K61" i="11"/>
  <c r="H59" i="11" l="1"/>
  <c r="AJ37" i="5" s="1"/>
  <c r="F59" i="11"/>
  <c r="AC37" i="5" s="1"/>
  <c r="E60" i="11" l="1"/>
  <c r="F60" i="11"/>
  <c r="AC38" i="5" s="1"/>
  <c r="F13" i="9"/>
  <c r="X13" i="9"/>
  <c r="Z15" i="9"/>
  <c r="I15" i="9"/>
  <c r="AI17" i="9"/>
  <c r="AE17" i="9"/>
  <c r="Z17" i="9"/>
  <c r="N17" i="9"/>
  <c r="D17" i="9"/>
  <c r="Z19" i="9"/>
  <c r="S19" i="9"/>
  <c r="G19" i="9"/>
  <c r="G28" i="9"/>
  <c r="Y28" i="9"/>
  <c r="AF30" i="9"/>
  <c r="AB30" i="9"/>
  <c r="T30" i="9"/>
  <c r="H30" i="9"/>
  <c r="F32" i="9"/>
  <c r="T32" i="9"/>
  <c r="AC32" i="9"/>
  <c r="C39" i="9"/>
  <c r="G39" i="9"/>
  <c r="K39" i="9"/>
  <c r="O39" i="9"/>
  <c r="S39" i="9"/>
  <c r="Y39" i="9"/>
  <c r="C41" i="9"/>
  <c r="R41" i="9"/>
  <c r="AE43" i="9"/>
  <c r="Z43" i="9"/>
  <c r="L43" i="9"/>
  <c r="K48" i="9"/>
  <c r="Z48" i="9"/>
  <c r="J50" i="9"/>
  <c r="E50" i="9"/>
  <c r="H60" i="11" l="1"/>
  <c r="F54" i="9"/>
  <c r="K67" i="9"/>
  <c r="C67" i="9"/>
  <c r="K67" i="8"/>
  <c r="C67" i="8"/>
  <c r="F57" i="8"/>
  <c r="X53" i="8"/>
  <c r="O53" i="8"/>
  <c r="F53" i="8"/>
  <c r="AH51" i="8"/>
  <c r="Z51" i="8"/>
  <c r="Q51" i="8"/>
  <c r="J51" i="8"/>
  <c r="E51" i="8"/>
  <c r="Z49" i="8"/>
  <c r="K49" i="8"/>
  <c r="AF45" i="8"/>
  <c r="Z45" i="8"/>
  <c r="L45" i="8"/>
  <c r="R43" i="8"/>
  <c r="C43" i="8"/>
  <c r="AF41" i="8"/>
  <c r="Z41" i="8"/>
  <c r="S41" i="8"/>
  <c r="N41" i="8"/>
  <c r="C41" i="8"/>
  <c r="AD39" i="8"/>
  <c r="X39" i="8"/>
  <c r="R39" i="8"/>
  <c r="L39" i="8"/>
  <c r="F39" i="8"/>
  <c r="AB37" i="8"/>
  <c r="Q37" i="8"/>
  <c r="F37" i="8"/>
  <c r="AB31" i="8"/>
  <c r="T31" i="8"/>
  <c r="F31" i="8"/>
  <c r="AH29" i="8"/>
  <c r="AC29" i="8"/>
  <c r="W29" i="8"/>
  <c r="H29" i="8"/>
  <c r="G27" i="8"/>
  <c r="Z27" i="8"/>
  <c r="AC19" i="8"/>
  <c r="W19" i="8"/>
  <c r="K19" i="8"/>
  <c r="C19" i="8"/>
  <c r="AI17" i="8"/>
  <c r="AD17" i="8"/>
  <c r="O17" i="8"/>
  <c r="D17" i="8"/>
  <c r="AA15" i="8"/>
  <c r="H15" i="8"/>
  <c r="X13" i="8"/>
  <c r="F13" i="8"/>
  <c r="AE7" i="7"/>
  <c r="AA7" i="7"/>
  <c r="V7" i="7"/>
  <c r="Q7" i="7"/>
  <c r="M7" i="7"/>
  <c r="AH8" i="7"/>
  <c r="L8" i="7"/>
  <c r="AB9" i="7"/>
  <c r="U9" i="7"/>
  <c r="L9" i="7"/>
  <c r="Y10" i="7"/>
  <c r="L10" i="7"/>
  <c r="P11" i="7"/>
  <c r="W11" i="7"/>
  <c r="AB11" i="7"/>
  <c r="AH37" i="7"/>
  <c r="AH36" i="7"/>
  <c r="AH35" i="7"/>
  <c r="AH38" i="7"/>
  <c r="AH42" i="7"/>
  <c r="F46" i="7"/>
  <c r="O46" i="7"/>
  <c r="X46" i="7"/>
  <c r="X48" i="7"/>
  <c r="O48" i="7"/>
  <c r="F48" i="7"/>
  <c r="H50" i="7"/>
  <c r="K69" i="7"/>
  <c r="C69" i="7"/>
  <c r="K66" i="6"/>
  <c r="C66" i="6"/>
  <c r="X13" i="6"/>
  <c r="F13" i="6"/>
  <c r="AA15" i="6"/>
  <c r="H15" i="6"/>
  <c r="AI17" i="6"/>
  <c r="AD17" i="6"/>
  <c r="O17" i="6"/>
  <c r="D17" i="6"/>
  <c r="C19" i="6"/>
  <c r="AC19" i="6"/>
  <c r="W19" i="6"/>
  <c r="K19" i="6"/>
  <c r="Z27" i="6"/>
  <c r="G27" i="6"/>
  <c r="H29" i="6"/>
  <c r="W29" i="6"/>
  <c r="AC29" i="6"/>
  <c r="AH29" i="6"/>
  <c r="AB31" i="6"/>
  <c r="T31" i="6"/>
  <c r="F31" i="6"/>
  <c r="D33" i="6"/>
  <c r="F37" i="6"/>
  <c r="Q37" i="6"/>
  <c r="AB37" i="6"/>
  <c r="AD39" i="6"/>
  <c r="X39" i="6"/>
  <c r="R39" i="6"/>
  <c r="L39" i="6"/>
  <c r="F39" i="6"/>
  <c r="AF41" i="6"/>
  <c r="Z41" i="6"/>
  <c r="S41" i="6"/>
  <c r="N41" i="6"/>
  <c r="C41" i="6"/>
  <c r="R43" i="6"/>
  <c r="C43" i="6"/>
  <c r="L45" i="6"/>
  <c r="Z45" i="6"/>
  <c r="AF45" i="6"/>
  <c r="K48" i="6"/>
  <c r="AF50" i="6"/>
  <c r="J50" i="6"/>
  <c r="E50" i="6"/>
  <c r="F55" i="6"/>
  <c r="G57" i="5"/>
  <c r="G56" i="5"/>
  <c r="G55" i="5"/>
  <c r="AF45" i="5"/>
  <c r="AF44" i="5"/>
  <c r="AC45" i="5"/>
  <c r="AC44" i="5"/>
  <c r="AC43" i="5"/>
  <c r="AC42" i="5"/>
  <c r="Z45" i="5"/>
  <c r="Z44" i="5"/>
  <c r="Z43" i="5"/>
  <c r="Z42" i="5"/>
  <c r="W45" i="5"/>
  <c r="W44" i="5"/>
  <c r="W43" i="5"/>
  <c r="W42" i="5"/>
  <c r="T45" i="5"/>
  <c r="T44" i="5"/>
  <c r="T43" i="5"/>
  <c r="T42" i="5"/>
  <c r="Q45" i="5"/>
  <c r="Q44" i="5"/>
  <c r="Q43" i="5"/>
  <c r="Q42" i="5"/>
  <c r="AG7" i="5"/>
  <c r="X7" i="5"/>
  <c r="G7" i="5"/>
  <c r="X6" i="5"/>
  <c r="A6" i="5"/>
  <c r="AJ5" i="5"/>
  <c r="AD5" i="5"/>
  <c r="U5" i="5"/>
  <c r="AG66" i="3"/>
  <c r="AA65" i="3"/>
  <c r="N66" i="3"/>
  <c r="D59" i="2"/>
  <c r="D73" i="2"/>
  <c r="D86" i="2"/>
  <c r="T51" i="3"/>
  <c r="AM34" i="3"/>
  <c r="AA31" i="3"/>
  <c r="A29" i="3"/>
  <c r="W20" i="3"/>
  <c r="Q20" i="3"/>
  <c r="M20" i="3"/>
  <c r="I20" i="3"/>
  <c r="D20" i="3"/>
  <c r="A19" i="3"/>
  <c r="AK19" i="3"/>
  <c r="A18" i="3"/>
  <c r="AB17" i="3"/>
  <c r="H15" i="3"/>
  <c r="G14" i="3"/>
  <c r="R14" i="3"/>
  <c r="AG14" i="3"/>
  <c r="AL14" i="3"/>
  <c r="AP14" i="3"/>
  <c r="AN13" i="3"/>
  <c r="AJ13" i="3"/>
  <c r="AE13" i="3"/>
  <c r="N13" i="3"/>
  <c r="AJ12" i="3"/>
  <c r="A12" i="3"/>
  <c r="AE11" i="3"/>
  <c r="A11" i="3"/>
  <c r="M10" i="3"/>
  <c r="AD10" i="3"/>
  <c r="B9" i="3"/>
  <c r="V9" i="3"/>
  <c r="AB9" i="3"/>
  <c r="AF9" i="3"/>
  <c r="AL9" i="3"/>
  <c r="AG8" i="3"/>
  <c r="X8" i="3"/>
  <c r="S8" i="3"/>
  <c r="H8" i="3"/>
  <c r="AA6" i="3"/>
  <c r="H6" i="3"/>
  <c r="X7" i="3"/>
  <c r="H7" i="3"/>
  <c r="U6" i="3"/>
  <c r="P6" i="3"/>
  <c r="AE6" i="3"/>
  <c r="H61" i="11" l="1"/>
  <c r="H62" i="11" s="1"/>
  <c r="AJ38" i="5"/>
  <c r="Q75" i="11"/>
  <c r="Q74" i="11"/>
  <c r="Q73" i="11"/>
  <c r="Q72" i="11"/>
  <c r="Q71" i="11"/>
  <c r="Q70" i="11"/>
  <c r="Q69" i="11"/>
  <c r="P69" i="11"/>
  <c r="P70" i="11" s="1"/>
  <c r="P71" i="11" s="1"/>
  <c r="P72" i="11" s="1"/>
  <c r="P73" i="11" s="1"/>
  <c r="P74" i="11" s="1"/>
  <c r="P75" i="11" s="1"/>
  <c r="Q54" i="11"/>
  <c r="Q53" i="11"/>
  <c r="Q52" i="11"/>
  <c r="Q51" i="11"/>
  <c r="Q50" i="11"/>
  <c r="P50" i="11"/>
  <c r="Q43" i="11"/>
  <c r="Q42" i="11"/>
  <c r="Q41" i="11"/>
  <c r="P40" i="11"/>
  <c r="P41" i="11" s="1"/>
  <c r="P42" i="11" s="1"/>
  <c r="P43" i="11" s="1"/>
  <c r="Q34" i="11"/>
  <c r="Q33" i="11"/>
  <c r="Q32" i="11"/>
  <c r="P31" i="11"/>
  <c r="P32" i="11" s="1"/>
  <c r="P33" i="11" s="1"/>
  <c r="P34" i="11" s="1"/>
  <c r="P6" i="11"/>
  <c r="P7" i="11" s="1"/>
  <c r="AE34" i="7"/>
  <c r="AB34" i="7"/>
  <c r="AB33" i="7"/>
  <c r="A36" i="5"/>
  <c r="A31" i="5"/>
  <c r="A23" i="5"/>
  <c r="X128" i="2"/>
  <c r="W128" i="2" s="1"/>
  <c r="V128" i="2" s="1"/>
  <c r="U128" i="2" s="1"/>
  <c r="T128" i="2" s="1"/>
  <c r="X127" i="2" s="1"/>
  <c r="W127" i="2" s="1"/>
  <c r="V127" i="2" s="1"/>
  <c r="U127" i="2" s="1"/>
  <c r="T127" i="2"/>
  <c r="X126" i="2" s="1"/>
  <c r="W126" i="2"/>
  <c r="V126" i="2"/>
  <c r="U126" i="2" s="1"/>
  <c r="T126" i="2" s="1"/>
  <c r="X125" i="2" s="1"/>
  <c r="W125" i="2" s="1"/>
  <c r="V125" i="2" s="1"/>
  <c r="U125" i="2" s="1"/>
  <c r="T125" i="2" s="1"/>
  <c r="X124" i="2" s="1"/>
  <c r="W124" i="2" s="1"/>
  <c r="V124" i="2" s="1"/>
  <c r="U124" i="2" s="1"/>
  <c r="T124" i="2" s="1"/>
  <c r="X123" i="2" s="1"/>
  <c r="W123" i="2" s="1"/>
  <c r="V123" i="2" s="1"/>
  <c r="U123" i="2" s="1"/>
  <c r="T123" i="2" s="1"/>
  <c r="X121" i="2" s="1"/>
  <c r="W121" i="2" s="1"/>
  <c r="V121" i="2" s="1"/>
  <c r="U121" i="2" s="1"/>
  <c r="D125" i="2"/>
  <c r="D124" i="2"/>
  <c r="X114" i="2"/>
  <c r="W114" i="2" s="1"/>
  <c r="V114" i="2" s="1"/>
  <c r="U114" i="2" s="1"/>
  <c r="T114" i="2" s="1"/>
  <c r="X113" i="2" s="1"/>
  <c r="W113" i="2"/>
  <c r="V113" i="2"/>
  <c r="U113" i="2" s="1"/>
  <c r="T113" i="2" s="1"/>
  <c r="X112" i="2" s="1"/>
  <c r="W112" i="2"/>
  <c r="V112" i="2"/>
  <c r="U112" i="2" s="1"/>
  <c r="T112" i="2" s="1"/>
  <c r="X111" i="2" s="1"/>
  <c r="D112" i="2"/>
  <c r="AA111" i="2"/>
  <c r="W111" i="2"/>
  <c r="V111" i="2" s="1"/>
  <c r="U111" i="2" s="1"/>
  <c r="T111" i="2" s="1"/>
  <c r="X110" i="2" s="1"/>
  <c r="W110" i="2"/>
  <c r="V110" i="2" s="1"/>
  <c r="U110" i="2" s="1"/>
  <c r="T110" i="2" s="1"/>
  <c r="X109" i="2" s="1"/>
  <c r="W109" i="2" s="1"/>
  <c r="V109" i="2" s="1"/>
  <c r="U109" i="2" s="1"/>
  <c r="D110" i="2"/>
  <c r="X103" i="2"/>
  <c r="W103" i="2" s="1"/>
  <c r="V103" i="2" s="1"/>
  <c r="U103" i="2" s="1"/>
  <c r="T103" i="2" s="1"/>
  <c r="X102" i="2" s="1"/>
  <c r="W102" i="2"/>
  <c r="V102" i="2"/>
  <c r="U102" i="2" s="1"/>
  <c r="T102" i="2" s="1"/>
  <c r="X101" i="2" s="1"/>
  <c r="W101" i="2"/>
  <c r="V101" i="2" s="1"/>
  <c r="U101" i="2" s="1"/>
  <c r="T101" i="2" s="1"/>
  <c r="X100" i="2" s="1"/>
  <c r="W100" i="2"/>
  <c r="V100" i="2" s="1"/>
  <c r="U100" i="2" s="1"/>
  <c r="T100" i="2" s="1"/>
  <c r="X99" i="2" s="1"/>
  <c r="D100" i="2"/>
  <c r="W99" i="2"/>
  <c r="V99" i="2" s="1"/>
  <c r="U99" i="2" s="1"/>
  <c r="T99" i="2" s="1"/>
  <c r="X98" i="2" s="1"/>
  <c r="W98" i="2" s="1"/>
  <c r="V98" i="2" s="1"/>
  <c r="U98" i="2" s="1"/>
  <c r="T98" i="2" s="1"/>
  <c r="X96" i="2" s="1"/>
  <c r="W96" i="2" s="1"/>
  <c r="V96" i="2" s="1"/>
  <c r="U96" i="2" s="1"/>
  <c r="D99" i="2"/>
  <c r="D98" i="2"/>
  <c r="X91" i="2"/>
  <c r="W91" i="2" s="1"/>
  <c r="V91" i="2" s="1"/>
  <c r="U91" i="2" s="1"/>
  <c r="T91" i="2" s="1"/>
  <c r="X90" i="2" s="1"/>
  <c r="W90" i="2" s="1"/>
  <c r="V90" i="2" s="1"/>
  <c r="U90" i="2" s="1"/>
  <c r="T90" i="2" s="1"/>
  <c r="X89" i="2" s="1"/>
  <c r="W89" i="2" s="1"/>
  <c r="V89" i="2" s="1"/>
  <c r="U89" i="2" s="1"/>
  <c r="T89" i="2" s="1"/>
  <c r="X88" i="2" s="1"/>
  <c r="W88" i="2" s="1"/>
  <c r="V88" i="2" s="1"/>
  <c r="U88" i="2" s="1"/>
  <c r="T88" i="2" s="1"/>
  <c r="X87" i="2" s="1"/>
  <c r="W87" i="2" s="1"/>
  <c r="V87" i="2" s="1"/>
  <c r="U87" i="2" s="1"/>
  <c r="T87" i="2" s="1"/>
  <c r="X86" i="2" s="1"/>
  <c r="W86" i="2" s="1"/>
  <c r="V86" i="2" s="1"/>
  <c r="U86" i="2" s="1"/>
  <c r="T86" i="2" s="1"/>
  <c r="X84" i="2" s="1"/>
  <c r="W84" i="2" s="1"/>
  <c r="V84" i="2" s="1"/>
  <c r="U84" i="2" s="1"/>
  <c r="D88" i="2"/>
  <c r="D87" i="2"/>
  <c r="X78" i="2"/>
  <c r="W78" i="2" s="1"/>
  <c r="V78" i="2" s="1"/>
  <c r="U78" i="2" s="1"/>
  <c r="T78" i="2" s="1"/>
  <c r="X77" i="2" s="1"/>
  <c r="W77" i="2" s="1"/>
  <c r="V77" i="2" s="1"/>
  <c r="U77" i="2" s="1"/>
  <c r="T77" i="2" s="1"/>
  <c r="X76" i="2" s="1"/>
  <c r="W76" i="2" s="1"/>
  <c r="V76" i="2" s="1"/>
  <c r="U76" i="2" s="1"/>
  <c r="T76" i="2" s="1"/>
  <c r="X75" i="2" s="1"/>
  <c r="W75" i="2" s="1"/>
  <c r="V75" i="2" s="1"/>
  <c r="U75" i="2" s="1"/>
  <c r="T75" i="2" s="1"/>
  <c r="X74" i="2" s="1"/>
  <c r="W74" i="2" s="1"/>
  <c r="V74" i="2" s="1"/>
  <c r="U74" i="2" s="1"/>
  <c r="T74" i="2" s="1"/>
  <c r="X73" i="2" s="1"/>
  <c r="W73" i="2" s="1"/>
  <c r="V73" i="2" s="1"/>
  <c r="U73" i="2" s="1"/>
  <c r="T73" i="2" s="1"/>
  <c r="X71" i="2" s="1"/>
  <c r="W71" i="2" s="1"/>
  <c r="V71" i="2" s="1"/>
  <c r="U71" i="2" s="1"/>
  <c r="D75" i="2"/>
  <c r="D74" i="2"/>
  <c r="X64" i="2"/>
  <c r="W64" i="2" s="1"/>
  <c r="V64" i="2" s="1"/>
  <c r="U64" i="2" s="1"/>
  <c r="T64" i="2" s="1"/>
  <c r="X63" i="2" s="1"/>
  <c r="W63" i="2"/>
  <c r="V63" i="2"/>
  <c r="U63" i="2"/>
  <c r="T63" i="2"/>
  <c r="X62" i="2" s="1"/>
  <c r="J63" i="2"/>
  <c r="W62" i="2"/>
  <c r="V62" i="2"/>
  <c r="U62" i="2"/>
  <c r="T62" i="2"/>
  <c r="X61" i="2" s="1"/>
  <c r="W61" i="2"/>
  <c r="V61" i="2"/>
  <c r="U61" i="2"/>
  <c r="T61" i="2"/>
  <c r="X60" i="2" s="1"/>
  <c r="D61" i="2"/>
  <c r="W60" i="2"/>
  <c r="V60" i="2" s="1"/>
  <c r="U60" i="2" s="1"/>
  <c r="T60" i="2" s="1"/>
  <c r="X59" i="2" s="1"/>
  <c r="W59" i="2" s="1"/>
  <c r="V59" i="2" s="1"/>
  <c r="U59" i="2" s="1"/>
  <c r="T59" i="2" s="1"/>
  <c r="X57" i="2" s="1"/>
  <c r="W57" i="2" s="1"/>
  <c r="V57" i="2" s="1"/>
  <c r="U57" i="2" s="1"/>
  <c r="D60" i="2"/>
  <c r="J59" i="2"/>
  <c r="W49" i="2"/>
  <c r="T49" i="2"/>
  <c r="W44" i="2"/>
  <c r="T44" i="2"/>
  <c r="U31" i="2"/>
  <c r="Z23" i="1"/>
  <c r="AJ39" i="5" l="1"/>
  <c r="D89" i="2"/>
  <c r="X23" i="2" s="1"/>
  <c r="T84" i="2"/>
  <c r="T71" i="2"/>
  <c r="D76" i="2"/>
  <c r="X22" i="2" s="1"/>
  <c r="P51" i="11"/>
  <c r="P52" i="11" s="1"/>
  <c r="P53" i="11" s="1"/>
  <c r="P54" i="11" s="1"/>
  <c r="N68" i="15"/>
  <c r="E68" i="15"/>
  <c r="N141" i="15"/>
  <c r="E215" i="15"/>
  <c r="E141" i="15"/>
  <c r="N215" i="15"/>
  <c r="U34" i="2"/>
  <c r="T57" i="2"/>
  <c r="D62" i="2"/>
  <c r="X21" i="2" s="1"/>
  <c r="P8" i="11"/>
  <c r="P9" i="11" s="1"/>
  <c r="P10" i="11" s="1"/>
  <c r="T121" i="2"/>
  <c r="D126" i="2"/>
  <c r="X27" i="2" s="1"/>
  <c r="T109" i="2"/>
  <c r="X108" i="2" s="1"/>
  <c r="W108" i="2" s="1"/>
  <c r="V108" i="2" s="1"/>
  <c r="U108" i="2" s="1"/>
  <c r="T108" i="2" s="1"/>
  <c r="D113" i="2"/>
  <c r="X26" i="2" s="1"/>
  <c r="D101" i="2"/>
  <c r="X25" i="2" s="1"/>
  <c r="T96" i="2"/>
  <c r="E115" i="2"/>
  <c r="F49" i="11" s="1"/>
  <c r="H50" i="11" s="1"/>
  <c r="P36" i="5" s="1"/>
  <c r="E68" i="9"/>
  <c r="N68" i="9"/>
  <c r="N67" i="6"/>
  <c r="E67" i="6"/>
  <c r="E70" i="7"/>
  <c r="E68" i="8"/>
  <c r="N70" i="7"/>
  <c r="N68" i="8"/>
  <c r="U33" i="2"/>
  <c r="E91" i="2" l="1"/>
  <c r="F32" i="11" s="1"/>
  <c r="E64" i="2"/>
  <c r="E78" i="2"/>
  <c r="AI22" i="5" s="1"/>
  <c r="X28" i="2"/>
  <c r="U28" i="2" s="1"/>
  <c r="E128" i="2"/>
  <c r="E103" i="2"/>
  <c r="F41" i="11" s="1"/>
  <c r="I35" i="5"/>
  <c r="F50" i="11"/>
  <c r="E51" i="11" s="1"/>
  <c r="G66" i="2" l="1"/>
  <c r="L11" i="5" s="1"/>
  <c r="I21" i="5"/>
  <c r="O48" i="5"/>
  <c r="O49" i="5" s="1"/>
  <c r="O50" i="5" s="1"/>
  <c r="F84" i="2" s="1"/>
  <c r="F67" i="11"/>
  <c r="F6" i="11"/>
  <c r="I14" i="5"/>
  <c r="F23" i="11"/>
  <c r="H24" i="11" s="1"/>
  <c r="I29" i="5"/>
  <c r="H42" i="11"/>
  <c r="F51" i="11"/>
  <c r="H51" i="11" s="1"/>
  <c r="H52" i="11" s="1"/>
  <c r="I36" i="5"/>
  <c r="H53" i="11" l="1"/>
  <c r="P37" i="5" s="1"/>
  <c r="F7" i="11"/>
  <c r="E8" i="11" s="1"/>
  <c r="H7" i="11"/>
  <c r="AG28" i="5"/>
  <c r="P30" i="5"/>
  <c r="F42" i="11"/>
  <c r="I30" i="5" s="1"/>
  <c r="H68" i="11"/>
  <c r="AM29" i="5" s="1"/>
  <c r="F68" i="11"/>
  <c r="AG29" i="5" s="1"/>
  <c r="AI23" i="5"/>
  <c r="F24" i="11"/>
  <c r="E25" i="11" s="1"/>
  <c r="H39" i="11"/>
  <c r="H40" i="11"/>
  <c r="P27" i="5" l="1"/>
  <c r="P28" i="5" s="1"/>
  <c r="F69" i="11"/>
  <c r="AG30" i="5" s="1"/>
  <c r="E69" i="11"/>
  <c r="P15" i="5"/>
  <c r="I15" i="5"/>
  <c r="F8" i="11"/>
  <c r="F25" i="11"/>
  <c r="AB24" i="5" s="1"/>
  <c r="AB23" i="5"/>
  <c r="E43" i="11"/>
  <c r="F43" i="11"/>
  <c r="I31" i="5" s="1"/>
  <c r="H25" i="11" l="1"/>
  <c r="AI24" i="5" s="1"/>
  <c r="H69" i="11"/>
  <c r="AM30" i="5" s="1"/>
  <c r="H8" i="11"/>
  <c r="I16" i="5"/>
  <c r="H43" i="11"/>
  <c r="H44" i="11" l="1"/>
  <c r="H45" i="11" s="1"/>
  <c r="I43" i="11"/>
  <c r="I42" i="11" s="1"/>
  <c r="H26" i="11"/>
  <c r="H70" i="11"/>
  <c r="H71" i="11" s="1"/>
  <c r="P16" i="5"/>
  <c r="H9" i="11"/>
  <c r="P31" i="5"/>
  <c r="E27" i="11" l="1"/>
  <c r="F27" i="11" s="1"/>
  <c r="H10" i="11"/>
  <c r="E15" i="11"/>
  <c r="H15" i="11" s="1"/>
  <c r="E13" i="11"/>
  <c r="H13" i="11" s="1"/>
  <c r="P32" i="5"/>
  <c r="H46" i="11"/>
  <c r="H33" i="11"/>
  <c r="F33" i="11"/>
  <c r="F34" i="11" s="1"/>
  <c r="I23" i="5" s="1"/>
  <c r="AM31" i="5"/>
  <c r="H29" i="11" l="1"/>
  <c r="AI25" i="5" s="1"/>
  <c r="H28" i="11"/>
  <c r="I22" i="5"/>
  <c r="E34" i="11"/>
  <c r="H34" i="11" s="1"/>
  <c r="P23" i="5" s="1"/>
  <c r="P22" i="5"/>
  <c r="AL17" i="5"/>
  <c r="AK14" i="5"/>
  <c r="AK15" i="5"/>
  <c r="H35" i="11" l="1"/>
  <c r="AL18" i="5"/>
  <c r="B18" i="11" s="1"/>
  <c r="H17" i="11" s="1"/>
  <c r="H18" i="11" s="1"/>
  <c r="H78" i="11" l="1"/>
  <c r="H79" i="11" s="1"/>
  <c r="H81" i="11" s="1"/>
  <c r="G44" i="2" s="1"/>
  <c r="H20" i="11"/>
  <c r="P17" i="5" s="1"/>
  <c r="H36" i="11"/>
  <c r="P24" i="5"/>
  <c r="AL19" i="5"/>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2">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futureMetadata>
  <valueMetadata count="12">
    <bk>
      <rc t="1" v="0"/>
    </bk>
    <bk>
      <rc t="1" v="1"/>
    </bk>
    <bk>
      <rc t="1" v="2"/>
    </bk>
    <bk>
      <rc t="1" v="3"/>
    </bk>
    <bk>
      <rc t="1" v="4"/>
    </bk>
    <bk>
      <rc t="1" v="5"/>
    </bk>
    <bk>
      <rc t="1" v="6"/>
    </bk>
    <bk>
      <rc t="1" v="7"/>
    </bk>
    <bk>
      <rc t="1" v="8"/>
    </bk>
    <bk>
      <rc t="1" v="9"/>
    </bk>
    <bk>
      <rc t="1" v="10"/>
    </bk>
    <bk>
      <rc t="1" v="11"/>
    </bk>
  </valueMetadata>
</metadata>
</file>

<file path=xl/sharedStrings.xml><?xml version="1.0" encoding="utf-8"?>
<sst xmlns="http://schemas.openxmlformats.org/spreadsheetml/2006/main" count="1435" uniqueCount="661">
  <si>
    <t>COMPLETAR DATOS EN CASILLAS DE COLOR             PARA GENERAR CONTRATOS Y ANEXAS</t>
  </si>
  <si>
    <t>FECHA Y LUGAR DEL CONTRATO</t>
  </si>
  <si>
    <t>CIUDAD EN LA QUE SE FIRMA EL CONTRATO</t>
  </si>
  <si>
    <t>BAHIA BLANCA</t>
  </si>
  <si>
    <t>DIA</t>
  </si>
  <si>
    <t>MES</t>
  </si>
  <si>
    <t>AÑO</t>
  </si>
  <si>
    <t>NOTA:</t>
  </si>
  <si>
    <t>Completar el MES con número.</t>
  </si>
  <si>
    <t>DATOS DEL COMITENTE</t>
  </si>
  <si>
    <t>TAREAS PROFESIONALES</t>
  </si>
  <si>
    <t>NOMBRE DEL COMITENTE</t>
  </si>
  <si>
    <t>-</t>
  </si>
  <si>
    <t>PROYECTO</t>
  </si>
  <si>
    <t>CUIT / CUIL DEL COMITENTE  (Ej: 20-DNI-0)</t>
  </si>
  <si>
    <t>PROYECTO y DIRECCION</t>
  </si>
  <si>
    <t>NOMBRE DEL REPRESENTANTE</t>
  </si>
  <si>
    <t>DNI DEL REPRESENTANTE</t>
  </si>
  <si>
    <t>TELEFONO/FAX DEL COMITENTE</t>
  </si>
  <si>
    <t>E-MAIL DEL COMITENTE</t>
  </si>
  <si>
    <t>DOMICILIO REAL DEL COMITENTE</t>
  </si>
  <si>
    <t xml:space="preserve">Nº </t>
  </si>
  <si>
    <t>PISO</t>
  </si>
  <si>
    <t>DPTO.</t>
  </si>
  <si>
    <t>LOC.</t>
  </si>
  <si>
    <t>C.P</t>
  </si>
  <si>
    <t>PROYECTO/DIRECCION y DIREC. Por Cont. Separados</t>
  </si>
  <si>
    <t>DOMICILIO LEGAL DEL COMITENTE</t>
  </si>
  <si>
    <t>PART.</t>
  </si>
  <si>
    <t>PCIA.</t>
  </si>
  <si>
    <t>BUENOS AIRES</t>
  </si>
  <si>
    <t>MEDICION</t>
  </si>
  <si>
    <t>INFORME TECNICO</t>
  </si>
  <si>
    <t>DATOS DEL PROFESIONAL</t>
  </si>
  <si>
    <t>MEDICION e INFORME TECNICO</t>
  </si>
  <si>
    <t>NOMBRE DEL PROFESIONAL</t>
  </si>
  <si>
    <t>PROYECTO e INSPECCION Y ENSAYO</t>
  </si>
  <si>
    <t>CUIT / CUIL DEL PROFESIONAL (Ej: 20-DNI-0)</t>
  </si>
  <si>
    <t>INSPECCION y ENSAYO</t>
  </si>
  <si>
    <t>DOMICILIO REAL DEL PROFESIONAL</t>
  </si>
  <si>
    <t>INSPECCION y ENSAYO de C.A.I.E.</t>
  </si>
  <si>
    <t>DOMICILIO LEGAL DEL PROFESIONAL</t>
  </si>
  <si>
    <t>INSPECCION y ENSAYO de ____ JABALINA/S DE PUESTA A TIERRA</t>
  </si>
  <si>
    <t>TITULO DEL PROFESIONAL</t>
  </si>
  <si>
    <t>REPRESENTACION TECNICA</t>
  </si>
  <si>
    <t>MATRICULA DEL PROFESIONAL (Ej: T-99999)</t>
  </si>
  <si>
    <t>MAT. MUNICIPAL</t>
  </si>
  <si>
    <t>TEL</t>
  </si>
  <si>
    <t>HABILITACION DE ASCENSORES</t>
  </si>
  <si>
    <t>PROYECTO/DIRECCION y MEDICION</t>
  </si>
  <si>
    <t>DATOS DE TAREA/S</t>
  </si>
  <si>
    <t>REPRESENTACION TECNICA e INSPECCION Y ENSAYO</t>
  </si>
  <si>
    <t>TAREA A REALIZAR POR EL PROFESIONAL</t>
  </si>
  <si>
    <t>Seleccionar tarea del menu desplegable</t>
  </si>
  <si>
    <t>PARA</t>
  </si>
  <si>
    <t>UBICACIÓN (CALLE) DE LA TAREA A REALIZAR</t>
  </si>
  <si>
    <t>LOCALIDAD</t>
  </si>
  <si>
    <t>PARTIDO</t>
  </si>
  <si>
    <t>PROVINCIA</t>
  </si>
  <si>
    <t>DATOS CATASTRALES</t>
  </si>
  <si>
    <t xml:space="preserve">CIRC.: </t>
  </si>
  <si>
    <t xml:space="preserve">SECC.: </t>
  </si>
  <si>
    <t xml:space="preserve">MZ.: </t>
  </si>
  <si>
    <t xml:space="preserve">PARC.: </t>
  </si>
  <si>
    <t xml:space="preserve">PARTIDA: </t>
  </si>
  <si>
    <t>ENTRE LAS CALLES</t>
  </si>
  <si>
    <t>y</t>
  </si>
  <si>
    <t>DATOS DEL CONTRATO</t>
  </si>
  <si>
    <t>PLAZO DE VIGENCIA DEL CONTRATO (NUMERO DE MESES)</t>
  </si>
  <si>
    <t>JURISDICCION DE TRIBUNALES ACTUANTES</t>
  </si>
  <si>
    <t>FORMA DE PAGO</t>
  </si>
  <si>
    <t>CONTADO</t>
  </si>
  <si>
    <t xml:space="preserve">CLAUSULAS Y CONDICIONES ESPECIALES </t>
  </si>
  <si>
    <t>Otras.</t>
  </si>
  <si>
    <t xml:space="preserve">COMPLETAR DATOS EN CASILLAS DE COLOR           PARA GENERAR PLANILLAS AB O C </t>
  </si>
  <si>
    <t>POTENCIA A DEMANDAR</t>
  </si>
  <si>
    <t>Kw</t>
  </si>
  <si>
    <t>MONOFASICA</t>
  </si>
  <si>
    <t>INDUSTRIAL</t>
  </si>
  <si>
    <t>RIEGO</t>
  </si>
  <si>
    <t>COMERCIAL</t>
  </si>
  <si>
    <t>OBRA P/COMERCIO</t>
  </si>
  <si>
    <t>TRIFASICA</t>
  </si>
  <si>
    <t>RESIDENCIAL</t>
  </si>
  <si>
    <t>OBRA NUEVA</t>
  </si>
  <si>
    <t>OBSERVACIONES:</t>
  </si>
  <si>
    <t>EXPEDIENTE MUNICIPAL</t>
  </si>
  <si>
    <t>NÚMERO:</t>
  </si>
  <si>
    <t>LETRA:</t>
  </si>
  <si>
    <t>AÑO:</t>
  </si>
  <si>
    <t>MEDICION DE PUESTA A TIERRA:</t>
  </si>
  <si>
    <t>PRUEBA DE AISLACION:</t>
  </si>
  <si>
    <t>MARCA DEL TELURIMETRO</t>
  </si>
  <si>
    <t>MARCA DEL MEGOHMETRO</t>
  </si>
  <si>
    <t>MODELO</t>
  </si>
  <si>
    <t>Nro DE SERIE</t>
  </si>
  <si>
    <t>VALOR MEDIDO (OHMS)</t>
  </si>
  <si>
    <t>VALOR MEDIDO (MOHMS)</t>
  </si>
  <si>
    <t>Proy./Direc. y Direc. Por Cont. Sep.</t>
  </si>
  <si>
    <t>MEDIC./Proy. Direc y Direc. Por Cont. Sep.</t>
  </si>
  <si>
    <t>MEDICION e INSPECCION Y ENSAYO</t>
  </si>
  <si>
    <t>Insp. y Ens. de ____ JAB. DE Pta. a Tierra</t>
  </si>
  <si>
    <t>MEDICION - PROYECTO/DIRECCION</t>
  </si>
  <si>
    <t>Cat.</t>
  </si>
  <si>
    <t>3ª</t>
  </si>
  <si>
    <t>REPRESENTACION TECNICA e INSPECCIONY ENSAYO</t>
  </si>
  <si>
    <t>5ª</t>
  </si>
  <si>
    <t>F</t>
  </si>
  <si>
    <t>P/D y D. E.   1</t>
  </si>
  <si>
    <t>Proy.      2</t>
  </si>
  <si>
    <t>Medicion    3</t>
  </si>
  <si>
    <t>Inf. Tec.      4</t>
  </si>
  <si>
    <t>Insp. Y Ens.     5</t>
  </si>
  <si>
    <t>Repres. Tec.     6</t>
  </si>
  <si>
    <t>K1</t>
  </si>
  <si>
    <t>M1p+M1s</t>
  </si>
  <si>
    <t>BOCAS</t>
  </si>
  <si>
    <t>HP</t>
  </si>
  <si>
    <t>Bocas  PRO y PRY DIR.</t>
  </si>
  <si>
    <t>Bocas  MED e INF.</t>
  </si>
  <si>
    <t>MONTO MINIMO DEL CONTRATO POR LAS  TAREAS HA REALIZAR CALCULADAS</t>
  </si>
  <si>
    <t>MONTO FINAL DEL CONTRATO</t>
  </si>
  <si>
    <t>HP   PRO y PRY DIR.</t>
  </si>
  <si>
    <t>HP     MED e INF.</t>
  </si>
  <si>
    <t>PARA REALIZAR LOS CALCULOS: INGRESE LOS DATOS EN LAS TAREAS CORRESPONDIENTES</t>
  </si>
  <si>
    <r>
      <t xml:space="preserve">Valor por </t>
    </r>
    <r>
      <rPr>
        <b/>
        <sz val="10"/>
        <color indexed="8"/>
        <rFont val="Arial"/>
        <family val="2"/>
      </rPr>
      <t>PROYECTO / DIREC. Y DIREC. Por Cont. Sep.</t>
    </r>
  </si>
  <si>
    <t>Motores</t>
  </si>
  <si>
    <t>CV</t>
  </si>
  <si>
    <t xml:space="preserve"> 1 a 5</t>
  </si>
  <si>
    <t>6 a 11</t>
  </si>
  <si>
    <t>12 a 20</t>
  </si>
  <si>
    <t>21 a 50</t>
  </si>
  <si>
    <t>+50</t>
  </si>
  <si>
    <t>CANT. DE MAQUINAS</t>
  </si>
  <si>
    <t>Hasta 5</t>
  </si>
  <si>
    <t>COMPUTO Y PRESUPUESTO</t>
  </si>
  <si>
    <t>C.E.P PROYECTO, DIRECCION, REP. TECNICA,</t>
  </si>
  <si>
    <t>TIMBRADO</t>
  </si>
  <si>
    <t>BE,BG</t>
  </si>
  <si>
    <t>INSPECCION Y ENSAYO (2,5%)</t>
  </si>
  <si>
    <t>5.1 a 10</t>
  </si>
  <si>
    <t>P</t>
  </si>
  <si>
    <t>10.1 a 50</t>
  </si>
  <si>
    <t>50.1 a 100</t>
  </si>
  <si>
    <t>C.E.P MEDICION E INFORME TECNICO (3,5%)</t>
  </si>
  <si>
    <t>CAAITBA</t>
  </si>
  <si>
    <t>100.1 a 200</t>
  </si>
  <si>
    <t>200.1 a 500</t>
  </si>
  <si>
    <t>Vi. Proy. Y Dir</t>
  </si>
  <si>
    <t>+ de 500</t>
  </si>
  <si>
    <t>Vi Total</t>
  </si>
  <si>
    <r>
      <t xml:space="preserve">Valor por </t>
    </r>
    <r>
      <rPr>
        <b/>
        <sz val="10"/>
        <color indexed="8"/>
        <rFont val="Arial"/>
        <family val="2"/>
      </rPr>
      <t>PROYECTO</t>
    </r>
  </si>
  <si>
    <r>
      <t>U</t>
    </r>
    <r>
      <rPr>
        <sz val="10"/>
        <color indexed="8"/>
        <rFont val="Arial"/>
        <family val="2"/>
      </rPr>
      <t xml:space="preserve">nidad </t>
    </r>
    <r>
      <rPr>
        <b/>
        <sz val="10"/>
        <color indexed="8"/>
        <rFont val="Arial"/>
        <family val="2"/>
      </rPr>
      <t>R</t>
    </r>
    <r>
      <rPr>
        <sz val="10"/>
        <color indexed="8"/>
        <rFont val="Arial"/>
        <family val="2"/>
      </rPr>
      <t>eferencial</t>
    </r>
    <r>
      <rPr>
        <b/>
        <sz val="10"/>
        <color indexed="8"/>
        <rFont val="Arial"/>
        <family val="2"/>
      </rPr>
      <t xml:space="preserve"> B</t>
    </r>
    <r>
      <rPr>
        <sz val="10"/>
        <color indexed="8"/>
        <rFont val="Arial"/>
        <family val="2"/>
      </rPr>
      <t>asica</t>
    </r>
  </si>
  <si>
    <t>Vi. Proy.</t>
  </si>
  <si>
    <r>
      <t xml:space="preserve">Valor por </t>
    </r>
    <r>
      <rPr>
        <b/>
        <sz val="10"/>
        <color indexed="8"/>
        <rFont val="Arial"/>
        <family val="2"/>
      </rPr>
      <t>MEDICION</t>
    </r>
  </si>
  <si>
    <t>Min. Inc. A</t>
  </si>
  <si>
    <t xml:space="preserve">Insiso B </t>
  </si>
  <si>
    <t>BOCA</t>
  </si>
  <si>
    <t>Vi. Medic.</t>
  </si>
  <si>
    <r>
      <t xml:space="preserve">Valor por </t>
    </r>
    <r>
      <rPr>
        <b/>
        <sz val="10"/>
        <color indexed="8"/>
        <rFont val="Arial"/>
        <family val="2"/>
      </rPr>
      <t>INFORME TECNICO</t>
    </r>
  </si>
  <si>
    <t>Minimos de Tareas</t>
  </si>
  <si>
    <t>Cualquier Tarea</t>
  </si>
  <si>
    <t xml:space="preserve"> </t>
  </si>
  <si>
    <t>Vi. Informe</t>
  </si>
  <si>
    <r>
      <t xml:space="preserve">Valor por </t>
    </r>
    <r>
      <rPr>
        <b/>
        <sz val="10"/>
        <color indexed="8"/>
        <rFont val="Arial"/>
        <family val="2"/>
      </rPr>
      <t>INSPECCION Y ENSAYO ELECTROMECANICO</t>
    </r>
  </si>
  <si>
    <t>&lt; 500</t>
  </si>
  <si>
    <t>de 501 a 1000</t>
  </si>
  <si>
    <t>de 1001 a 1500</t>
  </si>
  <si>
    <t>de 1501 a 3200</t>
  </si>
  <si>
    <t>desde 3201</t>
  </si>
  <si>
    <t>Vi. Insp. Ens</t>
  </si>
  <si>
    <r>
      <t xml:space="preserve">Valor por </t>
    </r>
    <r>
      <rPr>
        <b/>
        <sz val="10"/>
        <color indexed="8"/>
        <rFont val="Arial"/>
        <family val="2"/>
      </rPr>
      <t>REPRESENTACION TECNICA</t>
    </r>
  </si>
  <si>
    <t>Vi. Rep.Tec.</t>
  </si>
  <si>
    <t>En la ciudad de</t>
  </si>
  <si>
    <t>el dia</t>
  </si>
  <si>
    <t>de</t>
  </si>
  <si>
    <t>del año</t>
  </si>
  <si>
    <t>entre</t>
  </si>
  <si>
    <t>CUIT/CUIL Nº</t>
  </si>
  <si>
    <t>con domicilio real en</t>
  </si>
  <si>
    <t>N°</t>
  </si>
  <si>
    <t>Piso</t>
  </si>
  <si>
    <t>Dpto.</t>
  </si>
  <si>
    <t>de la localidad de</t>
  </si>
  <si>
    <t>y legal en</t>
  </si>
  <si>
    <t>.</t>
  </si>
  <si>
    <t>Representado en este acto por</t>
  </si>
  <si>
    <t>con DNI Nº</t>
  </si>
  <si>
    <t>en adelante el COMITENTE, y</t>
  </si>
  <si>
    <t xml:space="preserve">identificado con CUIT/CUIL Nº </t>
  </si>
  <si>
    <t>y con titulo profesional de</t>
  </si>
  <si>
    <t>, matricula C.T.P.B.A.</t>
  </si>
  <si>
    <t xml:space="preserve">de la </t>
  </si>
  <si>
    <t>y  legal  en</t>
  </si>
  <si>
    <t>localidad de</t>
  </si>
  <si>
    <t>, en  adelante  el  PROFESIONAL,  se  conviene  en  celebrar  el  siguiente  contrato:</t>
  </si>
  <si>
    <t>ARTICULO 1º:  El COMITENTE encomienda al PROFESIONAL lo siguiente:</t>
  </si>
  <si>
    <t>para</t>
  </si>
  <si>
    <t>del bien ubicado en el Partido de</t>
  </si>
  <si>
    <t>calle</t>
  </si>
  <si>
    <t xml:space="preserve">Circ.: </t>
  </si>
  <si>
    <t>Secc.:</t>
  </si>
  <si>
    <t>Mz.:</t>
  </si>
  <si>
    <t>Parc:</t>
  </si>
  <si>
    <t>Part:</t>
  </si>
  <si>
    <t xml:space="preserve">ARTICULO 4º: Se establece como plazo de vigencia del presente contrato </t>
  </si>
  <si>
    <t>meses, vencido el cual se deberán ratificar o rectificarse las condiciones</t>
  </si>
  <si>
    <t>condiciones pactadas, no pudiendo ser el honorario inferior al mínimo vigente en ese momento.</t>
  </si>
  <si>
    <t xml:space="preserve">              </t>
  </si>
  <si>
    <t xml:space="preserve">ARTICULO 5º: El COMITENTE abonará al PROFESIONAL sus honorarios conforme a la siguiente FORMA DE PAGO: </t>
  </si>
  <si>
    <t>,</t>
  </si>
  <si>
    <t xml:space="preserve"> teniendo el  derecho el PROFESIONAL a percibir, previo a la fecha de  presentación para el visado definitivo ante el  Colegio de  Técnicos de la</t>
  </si>
  <si>
    <t>Provincia de Buenos Aires, los honorarios correspondientes a las tareas ejecutadas.</t>
  </si>
  <si>
    <t xml:space="preserve"> serán indexados en base al Factor de Corrección establecido por el Colegio de Técnicos de la Pcia. de Buenos Aires.</t>
  </si>
  <si>
    <t xml:space="preserve"> se someten a la jurisdicción de los tribunales ordinarios de </t>
  </si>
  <si>
    <t xml:space="preserve">COMITENTE </t>
  </si>
  <si>
    <t>PROFESIONAL</t>
  </si>
  <si>
    <t xml:space="preserve">   CUIT/CUIL Nº</t>
  </si>
  <si>
    <t>Planilla anexa para determinación de honorarios</t>
  </si>
  <si>
    <t>Colegio de Técnicos de la Pcia. De Bs. As. – Ley 10.411</t>
  </si>
  <si>
    <t xml:space="preserve">Planilla anexa correspondiente al contrato celebrado el </t>
  </si>
  <si>
    <t>del mes de</t>
  </si>
  <si>
    <t>entre el comitente</t>
  </si>
  <si>
    <t>y el profesional</t>
  </si>
  <si>
    <t>para la obra</t>
  </si>
  <si>
    <t>situada en calle</t>
  </si>
  <si>
    <r>
      <t>N</t>
    </r>
    <r>
      <rPr>
        <sz val="9"/>
        <color theme="1"/>
        <rFont val="Calibri"/>
        <family val="2"/>
      </rPr>
      <t>°</t>
    </r>
  </si>
  <si>
    <t>DETERMINACION DEL HONORARIO</t>
  </si>
  <si>
    <t>Valor minimo de la  instalacion (V.I) =</t>
  </si>
  <si>
    <t>Vi=(k1*CV+K2*S+0,54 K3*T)*P*F+NE*Be+Ng*Bg+Na*Ba+Nac*Bac+NvBv</t>
  </si>
  <si>
    <r>
      <t>V.I (Resol. 161/95 Art. 2</t>
    </r>
    <r>
      <rPr>
        <sz val="9"/>
        <color theme="1"/>
        <rFont val="Calibri"/>
        <family val="2"/>
      </rPr>
      <t>°</t>
    </r>
    <r>
      <rPr>
        <sz val="9"/>
        <color theme="1"/>
        <rFont val="Arial"/>
        <family val="2"/>
      </rPr>
      <t>) =</t>
    </r>
  </si>
  <si>
    <t>a) Proyecto y Direccion Cat. S/tabla XVII</t>
  </si>
  <si>
    <t>V.I.</t>
  </si>
  <si>
    <t>a-1) Proy. 60</t>
  </si>
  <si>
    <t>% de V.I</t>
  </si>
  <si>
    <t>Hasta</t>
  </si>
  <si>
    <t>Total parcial (I)</t>
  </si>
  <si>
    <t>% tabla</t>
  </si>
  <si>
    <t>TOTAL</t>
  </si>
  <si>
    <t>a-2) Direc. 40 % de V.I.</t>
  </si>
  <si>
    <t>Supl. Dir. por Cont. Separados 100% de(a-2)</t>
  </si>
  <si>
    <t>b) Medidcion: Titulo VIII (exc. Incs. C y D)</t>
  </si>
  <si>
    <t>Total parcial (II)</t>
  </si>
  <si>
    <t>Inciso a) Tabla XXI</t>
  </si>
  <si>
    <t>e) Proyecto 60% de V.I.</t>
  </si>
  <si>
    <t>% s/los sigtes.</t>
  </si>
  <si>
    <t>c) Informe Tecnico (s/tit.II - art. 5°)</t>
  </si>
  <si>
    <t>S Tiempo empleado</t>
  </si>
  <si>
    <t>f) Representacion Tecnica</t>
  </si>
  <si>
    <t>d) Inspeccion y ensayo ()</t>
  </si>
  <si>
    <t>s/los sigui.</t>
  </si>
  <si>
    <t>%</t>
  </si>
  <si>
    <t>Valores ingresados:</t>
  </si>
  <si>
    <t>Tarea:</t>
  </si>
  <si>
    <t>a)</t>
  </si>
  <si>
    <t>b)</t>
  </si>
  <si>
    <t>c)</t>
  </si>
  <si>
    <t>d)</t>
  </si>
  <si>
    <t>e)</t>
  </si>
  <si>
    <t>f)</t>
  </si>
  <si>
    <t>Hp:</t>
  </si>
  <si>
    <t>BE, BG:</t>
  </si>
  <si>
    <t>Cant. Maq.</t>
  </si>
  <si>
    <t>Comp. y presup.</t>
  </si>
  <si>
    <t>CÅLCULO PARA CONTRIBUCIÓN OBLIGATORIA (Art. 29 Ley 12,490)</t>
  </si>
  <si>
    <t>Total V.I.</t>
  </si>
  <si>
    <t>VISADO N°:</t>
  </si>
  <si>
    <t>Contribucion Art. 29 (aporte 10%)</t>
  </si>
  <si>
    <t>`</t>
  </si>
  <si>
    <t>CUIT/CUIL N°:</t>
  </si>
  <si>
    <t>MATRICULA:</t>
  </si>
  <si>
    <t xml:space="preserve">                                            A</t>
  </si>
  <si>
    <t>AUTORIZACION PARA SOLICITUD DE                                SUMINISTRO DE ENERGIA ELECTRICA</t>
  </si>
  <si>
    <t>"Reglamento de Instalaciones Eléctricas en Inmuebles"                                                                                                                            según Ord. Municipalidad º Bahía Blanca Nº 11233</t>
  </si>
  <si>
    <t>El presente CERTIFICADO DE APTITUD DE INSTALACION ELECTRICA                                            se realiza para dar cumplimiento al punto 10.3 del Anexo complementario                                        de la Reglamentación para las instalaciones Eléctricas en Inmuebles.</t>
  </si>
  <si>
    <t>El que suscribe</t>
  </si>
  <si>
    <t>CUIT/CUIL:</t>
  </si>
  <si>
    <t>Instalador Electricista,</t>
  </si>
  <si>
    <t xml:space="preserve"> con Título Profesional:</t>
  </si>
  <si>
    <t>Matrícula Nº:</t>
  </si>
  <si>
    <t>Reg. Inst. Muni-</t>
  </si>
  <si>
    <t>cipal Nº</t>
  </si>
  <si>
    <t>con domicilio en calle:</t>
  </si>
  <si>
    <t>Nº:</t>
  </si>
  <si>
    <t>Piso:</t>
  </si>
  <si>
    <t>Dpto.:</t>
  </si>
  <si>
    <t>de la localidad de:</t>
  </si>
  <si>
    <t>Código Postal:</t>
  </si>
  <si>
    <t>Tel./Fax.:</t>
  </si>
  <si>
    <t>Declara bajo su propia responsabilidad que la instalación eléctrica que describe, ha sido realizada conforme a lo .</t>
  </si>
  <si>
    <t xml:space="preserve">establecido en el Reglamento de Instalaciones Eléctricas en inmuebles según Ord. Municipal Nº 11233, de Bahía </t>
  </si>
  <si>
    <t>Blanca</t>
  </si>
  <si>
    <t>DATOS DEL PROPIETARIO:</t>
  </si>
  <si>
    <t>Apellido y nombre:</t>
  </si>
  <si>
    <t>Domicilio legal calle:</t>
  </si>
  <si>
    <t>Localidad de:</t>
  </si>
  <si>
    <t>TEL. /Fax.:</t>
  </si>
  <si>
    <t>E-mail:</t>
  </si>
  <si>
    <t>DATOS DEL INMUEBLE:</t>
  </si>
  <si>
    <t>Partido:</t>
  </si>
  <si>
    <t>Provincia:</t>
  </si>
  <si>
    <t>Circunscripción:</t>
  </si>
  <si>
    <t>Sección:</t>
  </si>
  <si>
    <t>Manzana:</t>
  </si>
  <si>
    <t>Parcela:</t>
  </si>
  <si>
    <t>Partida:</t>
  </si>
  <si>
    <t>Calle:</t>
  </si>
  <si>
    <t>Departamento:</t>
  </si>
  <si>
    <t>Local:</t>
  </si>
  <si>
    <t>Entre:</t>
  </si>
  <si>
    <t>Tramitado bajo Exp. Municipal Nº</t>
  </si>
  <si>
    <t>Letra:</t>
  </si>
  <si>
    <t>Año:</t>
  </si>
  <si>
    <t>DATOS DE LA INSTALACION ELECTRICA:</t>
  </si>
  <si>
    <t>Potencia máxima a demandar:</t>
  </si>
  <si>
    <t>Monofásica:</t>
  </si>
  <si>
    <t>Trifásica:</t>
  </si>
  <si>
    <t>- Industrial:</t>
  </si>
  <si>
    <t>-Comercial:</t>
  </si>
  <si>
    <t>- Residencial:</t>
  </si>
  <si>
    <t>Observaciones:</t>
  </si>
  <si>
    <t xml:space="preserve"> INSTALADOR</t>
  </si>
  <si>
    <t>PROPIETARIO</t>
  </si>
  <si>
    <t>COLEGIO</t>
  </si>
  <si>
    <t>MUNICIPALIDAD</t>
  </si>
  <si>
    <t>Fecha:</t>
  </si>
  <si>
    <t xml:space="preserve">                                            B</t>
  </si>
  <si>
    <t>PLANILLA DE INSPECCION</t>
  </si>
  <si>
    <t>Anexo de la AUTORIZACION PARA SOLICITUD DE                                                  SUMINISTRO DE ENERGIA ELECTRICA</t>
  </si>
  <si>
    <t>Circ.:</t>
  </si>
  <si>
    <t xml:space="preserve"> Parc.:</t>
  </si>
  <si>
    <t>Part.:</t>
  </si>
  <si>
    <r>
      <t>N</t>
    </r>
    <r>
      <rPr>
        <sz val="10"/>
        <rFont val="Arial"/>
        <family val="2"/>
      </rPr>
      <t>°</t>
    </r>
  </si>
  <si>
    <t>Exp. Municipal Nº</t>
  </si>
  <si>
    <t>INSPECCION VISUAL</t>
  </si>
  <si>
    <t>CUMPLIDO</t>
  </si>
  <si>
    <t>SI</t>
  </si>
  <si>
    <t>NO</t>
  </si>
  <si>
    <t>1 - Correcta ejecución de cañería y bandeja.</t>
  </si>
  <si>
    <t>2 - Correcto conexionado de la instalación de puesta a tierra y ejecución de la misma.</t>
  </si>
  <si>
    <t>3 - En todos los tomacorrientes, bornes de tierra conectada al conductor de tierra.</t>
  </si>
  <si>
    <t>4 - Operación mecánica correcta de los aparatos de maniobra y protección.</t>
  </si>
  <si>
    <t>5 - Acción eficaz de los enclavamientos de los aparatos de maniobra y protección.</t>
  </si>
  <si>
    <t>6 - Correcta ejecución de las uniones eléctricas de los conductores.</t>
  </si>
  <si>
    <t>7 - Correcta aplicación del código de colores de conductores activos y de protección</t>
  </si>
  <si>
    <t>8 - Ubicación, características e inscripciones indicativas de los tableros principal y seccional.</t>
  </si>
  <si>
    <t>CONFORMIDAD EN EL PROYECTO Y LA REGLAMENTACION</t>
  </si>
  <si>
    <t>9 - Cantidad y destino de los circuitos.</t>
  </si>
  <si>
    <t>10 - Sección de los conductores</t>
  </si>
  <si>
    <t>11 - Sección del conductor de protección.</t>
  </si>
  <si>
    <t>12 - Medidas y características de los materiales de las canalizaciones.</t>
  </si>
  <si>
    <t>13 - Características nominales de los aparatos de maniobra y protección.</t>
  </si>
  <si>
    <t>14 - Potencia máxima a demandar KW.</t>
  </si>
  <si>
    <t>MEDICIONES</t>
  </si>
  <si>
    <t>15 - Continuidad de los conductores activos</t>
  </si>
  <si>
    <t>16 - Continuidad de las canalizaciones metálicas</t>
  </si>
  <si>
    <t>17 - Continuidad del conductor de protección.</t>
  </si>
  <si>
    <t>RESISTENCIA DE LA AISLACION DE LA INSTALACION</t>
  </si>
  <si>
    <t>Valor medido</t>
  </si>
  <si>
    <t>18 - Entre conductores de fase.</t>
  </si>
  <si>
    <t>MΩ</t>
  </si>
  <si>
    <t>19 - Entre conductores de fase unidos entre sí y neutro.</t>
  </si>
  <si>
    <t>20 - Entre conductores de fase unidos entre sí y conductor de protección.</t>
  </si>
  <si>
    <t>21 - Entre conductor neutro y conductor de protección.</t>
  </si>
  <si>
    <t>RESISTENCIA    P.A.T.</t>
  </si>
  <si>
    <t>22 - Tomacorriente de la instalación.</t>
  </si>
  <si>
    <t>Ω</t>
  </si>
  <si>
    <t>23 - Tomacorriente genérico de la instalación.</t>
  </si>
  <si>
    <t>24 - Masa genérica de la instalación.</t>
  </si>
  <si>
    <t>Telurimetro:</t>
  </si>
  <si>
    <t>Modelo:</t>
  </si>
  <si>
    <r>
      <t>N</t>
    </r>
    <r>
      <rPr>
        <sz val="10"/>
        <rFont val="Arial"/>
        <family val="2"/>
      </rPr>
      <t>° de Serie:</t>
    </r>
  </si>
  <si>
    <t>Megohmetro</t>
  </si>
  <si>
    <t xml:space="preserve">                                            C</t>
  </si>
  <si>
    <t>Valor de PAT:</t>
  </si>
  <si>
    <t>Ohms</t>
  </si>
  <si>
    <r>
      <t>•</t>
    </r>
    <r>
      <rPr>
        <sz val="11"/>
        <color theme="1"/>
        <rFont val="Calibri"/>
        <family val="2"/>
        <scheme val="minor"/>
      </rPr>
      <t xml:space="preserve"> Riego:</t>
    </r>
  </si>
  <si>
    <r>
      <t xml:space="preserve">• </t>
    </r>
    <r>
      <rPr>
        <sz val="11"/>
        <color theme="1"/>
        <rFont val="Calibri"/>
        <family val="2"/>
        <scheme val="minor"/>
      </rPr>
      <t>Obra p/comercio:</t>
    </r>
  </si>
  <si>
    <r>
      <t>•</t>
    </r>
    <r>
      <rPr>
        <sz val="11"/>
        <color theme="1"/>
        <rFont val="Calibri"/>
        <family val="2"/>
        <scheme val="minor"/>
      </rPr>
      <t xml:space="preserve"> Obra nueva:</t>
    </r>
  </si>
  <si>
    <t xml:space="preserve">"Reglamento de Instalaciones Eléctricas en Inmuebles"                                                                                                                            </t>
  </si>
  <si>
    <t>El que suscribe:</t>
  </si>
  <si>
    <t>con Título Profesional de:</t>
  </si>
  <si>
    <t>Reg. Inst. Munici-</t>
  </si>
  <si>
    <t>pal Nº:</t>
  </si>
  <si>
    <t>establecido en el Reglamento de Instalaciones Eléctricas en inmuebles.</t>
  </si>
  <si>
    <t>Nª</t>
  </si>
  <si>
    <t>DATOS DE LA INSTALACION ELECTRICA A ALIMENTAR</t>
  </si>
  <si>
    <t>PROPIETARIO:</t>
  </si>
  <si>
    <t>Se detalla a continuación la documentación a presentar por el matriculado:</t>
  </si>
  <si>
    <t>CONTRATO</t>
  </si>
  <si>
    <t>ANEXA</t>
  </si>
  <si>
    <t>PLANILLA A</t>
  </si>
  <si>
    <t>PLANILLA B</t>
  </si>
  <si>
    <t>PLANILLA C</t>
  </si>
  <si>
    <t>MEMORIA DESCRIPTIVA</t>
  </si>
  <si>
    <t>PLANO ELECTRICO</t>
  </si>
  <si>
    <t>ANTECEDENTE CIVIL</t>
  </si>
  <si>
    <t>CERTIFICADO DE HABILITACION</t>
  </si>
  <si>
    <t>FECHA:</t>
  </si>
  <si>
    <t>FIRMA:</t>
  </si>
  <si>
    <t xml:space="preserve"> CONTRATACION OBLIGATORIA DE TAREAS PROFESIONALES</t>
  </si>
  <si>
    <t>PROYECTO Y DIRECCION</t>
  </si>
  <si>
    <t>a) DETERMINACION DEL HONORARIO</t>
  </si>
  <si>
    <t>Parcial</t>
  </si>
  <si>
    <t>Acumulado</t>
  </si>
  <si>
    <t>C-1) Proyecto y Direccion Cat. S/tabla XVII</t>
  </si>
  <si>
    <t>TOTAL (V.I.)</t>
  </si>
  <si>
    <t>$</t>
  </si>
  <si>
    <t>s/los sigtes.</t>
  </si>
  <si>
    <t>a1) Descomposicion de Honorario</t>
  </si>
  <si>
    <t>EXCEDENTE</t>
  </si>
  <si>
    <t xml:space="preserve">d-1 ) Proyecto </t>
  </si>
  <si>
    <t xml:space="preserve">d-2 ) Direccion </t>
  </si>
  <si>
    <t>Sup.Direc. Por Cont. Separados 100% de  d-2</t>
  </si>
  <si>
    <t xml:space="preserve">TOTAL </t>
  </si>
  <si>
    <t>e) Honorario Por Proyecto</t>
  </si>
  <si>
    <t>ACTUALIZAR!</t>
  </si>
  <si>
    <t>INCISO A</t>
  </si>
  <si>
    <t>INCISO B</t>
  </si>
  <si>
    <t xml:space="preserve">Inciso a) Tabla XXI </t>
  </si>
  <si>
    <t>S/inciso a()</t>
  </si>
  <si>
    <t>S/inciso b()</t>
  </si>
  <si>
    <t xml:space="preserve"> HASTA</t>
  </si>
  <si>
    <t>SUB-TOTAL</t>
  </si>
  <si>
    <t>INSPECCION Y ENSAYO</t>
  </si>
  <si>
    <t>SE CONSIGNA EL MONTO DEL HONORARIO EN PESOS:</t>
  </si>
  <si>
    <t xml:space="preserve">        ARTICULO 3º: A los fines indicativos el  honorario mínimo calculado el día de la fecha se practica la liquidación provisoria en planilla adjunta,</t>
  </si>
  <si>
    <t xml:space="preserve"> a los efectos de la determinación del impuesto a los sellos que devenga el presente contrato, se consigna el monto del honorario actual de pesos:</t>
  </si>
  <si>
    <t xml:space="preserve">        ARTICULO 6º: Cuando el PROFESIONAL no perciba sus honorarios en los plazos estipulados, se producirá la mora de pleno derecho y los mismos</t>
  </si>
  <si>
    <t xml:space="preserve">        ARTICULO 7º:  Con cada percepción de honorarios, el PROFESIONAL deberá ejecutar los aportes previsionales que obliga la ley 12490 (art.º 26), </t>
  </si>
  <si>
    <t>los que darán fecha cierta para determinar los valores mínimos aplicables, que corresponderán a las liquidaciones practicadas en planilla adjunta.</t>
  </si>
  <si>
    <t>vigencia de una actualización de aranceles conforme a lo establecido por el Decreto 544/78 o sus modificatorios, sin ser susceptibles de reajuste a</t>
  </si>
  <si>
    <t xml:space="preserve">      honorarios percibidos en el período anterior.</t>
  </si>
  <si>
    <t xml:space="preserve">        ARTICULO 8º: A los fines previstos en el artículo 7º, los depósitos de aportes previsionales, hechos antes del décimo día corrido de iniciada la </t>
  </si>
  <si>
    <t xml:space="preserve">       ARTICULO 11º: Este contrato se firma en 4 ejemplares de igual tenor y a un solo efecto, con el carácter de originario.</t>
  </si>
  <si>
    <t xml:space="preserve">     ARTICULO 12º: Para todos los efectos legales emergentes del presente contrato, las partes constituyen domicilio legal en los arriba indicados y
</t>
  </si>
  <si>
    <t xml:space="preserve">   ARTICULO 9º:  Serán de aplicación todas las disposiciones previstas en el arancel aprobado por Decreto 6964/65, o sus modificatorios, siendo</t>
  </si>
  <si>
    <t xml:space="preserve">  a cargo del COMITENTE los gastos extraordinarios  previstos en el Artículo 11º del Título I del mismo.</t>
  </si>
  <si>
    <t>Completar aquí el objetivo de la tarea</t>
  </si>
  <si>
    <t>Dejar como aparece (Otras.) la siguiente fila o agregar texto SOLO si existiera clausula o condicion especial, y de hacerlo, tener en cuenta que se agregara al final del contrato. (Revisar antes de la impresion).                                         Hasta 100 caracteres</t>
  </si>
  <si>
    <t>Proyecto e inspección</t>
  </si>
  <si>
    <t>X</t>
  </si>
  <si>
    <t>HON. MINIMO</t>
  </si>
  <si>
    <t>MIN. INF. TEC.</t>
  </si>
  <si>
    <t>MIN. MED E INF. TEC.</t>
  </si>
  <si>
    <t>SELECCIONAR CATEGORIA</t>
  </si>
  <si>
    <t>CANTIDAD DE JABALINAS</t>
  </si>
  <si>
    <t>MONTO MÍNIMO</t>
  </si>
  <si>
    <r>
      <rPr>
        <b/>
        <u/>
        <sz val="10"/>
        <color rgb="FFFF0000"/>
        <rFont val="Arial"/>
        <family val="2"/>
      </rPr>
      <t>NOTA:</t>
    </r>
    <r>
      <rPr>
        <b/>
        <sz val="10"/>
        <color indexed="8"/>
        <rFont val="Arial"/>
        <family val="2"/>
      </rPr>
      <t xml:space="preserve"> Para calculo de honorario de medicion de puesta a tierra, </t>
    </r>
  </si>
  <si>
    <t>cargar las jabalinas y bocas de la instalacion sin discriminar fuerza motriz.</t>
  </si>
  <si>
    <r>
      <t xml:space="preserve">Valor por </t>
    </r>
    <r>
      <rPr>
        <b/>
        <sz val="10"/>
        <color indexed="8"/>
        <rFont val="Arial"/>
        <family val="2"/>
      </rPr>
      <t>INSPECCION Y ENSAYO PROTOCOLO 900/15</t>
    </r>
  </si>
  <si>
    <t>MINIMO 900/15 DESDE CARGA DE DATOS</t>
  </si>
  <si>
    <r>
      <rPr>
        <b/>
        <u/>
        <sz val="11"/>
        <color rgb="FFFF0000"/>
        <rFont val="Arial"/>
        <family val="2"/>
      </rPr>
      <t>NOTA:</t>
    </r>
    <r>
      <rPr>
        <b/>
        <sz val="11"/>
        <color indexed="8"/>
        <rFont val="Arial"/>
        <family val="2"/>
      </rPr>
      <t xml:space="preserve"> Para calculo de honorario de medicion de puesta a tierra, </t>
    </r>
  </si>
  <si>
    <t>Estudio de licitación</t>
  </si>
  <si>
    <t>Informe Técnico</t>
  </si>
  <si>
    <t>Medición e Inf. Tec.</t>
  </si>
  <si>
    <t>Protocolo 900/15 cat 3</t>
  </si>
  <si>
    <t>Protocolo 900/15 cat 5</t>
  </si>
  <si>
    <t>Honorario mínimo (Monto mínimo del Contrato)</t>
  </si>
  <si>
    <t>INSTALADOR:</t>
  </si>
  <si>
    <t>RECIBÍ CONFORME</t>
  </si>
  <si>
    <t>ACLARACIÓN:</t>
  </si>
  <si>
    <r>
      <t xml:space="preserve"> </t>
    </r>
    <r>
      <rPr>
        <b/>
        <sz val="12"/>
        <color indexed="9"/>
        <rFont val="Arial"/>
        <family val="2"/>
      </rPr>
      <t>PROTOCOLO DE MEDICIÓN DE LA PUESTA A TIERRA Y CONTINUIDAD DE
                                                           LAS MASAS</t>
    </r>
  </si>
  <si>
    <t>DATOS DE LA MEDICIÓN</t>
  </si>
  <si>
    <t>--------------------------</t>
  </si>
  <si>
    <t>SEGÚN NORMAS</t>
  </si>
  <si>
    <t>DOCUMENTACIÓN QUE SE ADJUNTARA A LA MEDICIÓN</t>
  </si>
  <si>
    <t>FIRMA, ACLARACION Y REGISTRO DEL PROFESIONAL INTERVINENTE</t>
  </si>
  <si>
    <t>Hoja 1/3</t>
  </si>
  <si>
    <r>
      <t xml:space="preserve"> 
</t>
    </r>
    <r>
      <rPr>
        <b/>
        <sz val="12"/>
        <color indexed="9"/>
        <rFont val="Arial"/>
        <family val="2"/>
      </rPr>
      <t xml:space="preserve">PROTOCOLO DE MEDICIÓN DE LA PUESTA A TIERRA Y CONTINUIDAD DE LAS MASAS
                                                    </t>
    </r>
  </si>
  <si>
    <t>Medición de la puesta a tierra</t>
  </si>
  <si>
    <t>Continuidad de las masas</t>
  </si>
  <si>
    <t>PILAR</t>
  </si>
  <si>
    <t>SECO</t>
  </si>
  <si>
    <t>PROTECCION DE PERSONAL</t>
  </si>
  <si>
    <t>TT</t>
  </si>
  <si>
    <t>DD</t>
  </si>
  <si>
    <t>Hoja 2/3</t>
  </si>
  <si>
    <t>LOCALIDAD:</t>
  </si>
  <si>
    <t>DIRECCIÓN:</t>
  </si>
  <si>
    <t xml:space="preserve"> PROVINCIA:</t>
  </si>
  <si>
    <t xml:space="preserve"> C.U.I.T.:</t>
  </si>
  <si>
    <t xml:space="preserve"> C.P:</t>
  </si>
  <si>
    <t>RAZÓN SOCIAL:</t>
  </si>
  <si>
    <t>PROTOCOLO DE MEDICIÓN DE LA PUESTA A TIERRA Y CONTINUIDAD DE LAS MASAS</t>
  </si>
  <si>
    <t>ANÁLISIS DE LOS DATOS Y MEJORAS A REALIZAR</t>
  </si>
  <si>
    <t>Hoja 3/3</t>
  </si>
  <si>
    <t>C.P.:</t>
  </si>
  <si>
    <t>PROVINCIA:</t>
  </si>
  <si>
    <t>C.P:</t>
  </si>
  <si>
    <t>C.U.I.T.:</t>
  </si>
  <si>
    <t>FECHA DE CALIBRACIÓN DE INSTRUMENTAL UTILIZADO:</t>
  </si>
  <si>
    <t xml:space="preserve">FECHA DE LA MEDICIÓN:
</t>
  </si>
  <si>
    <t xml:space="preserve">HORA DE INICIO:
</t>
  </si>
  <si>
    <t xml:space="preserve">HORA DE FINALIZACIÓN:
</t>
  </si>
  <si>
    <t xml:space="preserve">RESULTADOS OBTENIDOS:
</t>
  </si>
  <si>
    <t xml:space="preserve"> OBSERVACIONES:
</t>
  </si>
  <si>
    <t>CERTIFICADO DE CALIBRACIÓN.
PLANO O CROQUIS.</t>
  </si>
  <si>
    <r>
      <t xml:space="preserve">(7) </t>
    </r>
    <r>
      <rPr>
        <b/>
        <sz val="9"/>
        <color indexed="8"/>
        <rFont val="Trebuchet MS"/>
        <family val="2"/>
      </rPr>
      <t>MARCA, MODELO Y NUMERO DE SERIE DEL INSTRUMENTO UTILIZADO:</t>
    </r>
  </si>
  <si>
    <r>
      <t xml:space="preserve"> </t>
    </r>
    <r>
      <rPr>
        <sz val="6"/>
        <rFont val="Arial"/>
        <family val="2"/>
      </rPr>
      <t>Numero de 
toma de tierra</t>
    </r>
  </si>
  <si>
    <t>Sector</t>
  </si>
  <si>
    <t>Descripciónde la condición
del terreno al momento de la 
Medición: Lecho seco/Arcilloso/
Pantanoso/Lluvia reciente/Arenoso
Seco o  Humedo/Otro.</t>
  </si>
  <si>
    <t xml:space="preserve">Uso de la puesta a tierra:
Toma de tierra del neutro de transformador/
Toma de tierra de seguridad de las Masas/
De protección de equipos electrónicos/
De informática/ De iluminación/
De pararrayos/Otros.
</t>
  </si>
  <si>
    <t>Esquema de
conexión  a tierra
utilizado: 
TT/TN-S/TN-C/TN-
C-S/IT</t>
  </si>
  <si>
    <t>Valor obtenido
con la medición
expresado en ohm
(Ω)</t>
  </si>
  <si>
    <r>
      <t xml:space="preserve"> C</t>
    </r>
    <r>
      <rPr>
        <sz val="6"/>
        <rFont val="Arial"/>
        <family val="2"/>
      </rPr>
      <t>umple
SI / NO</t>
    </r>
  </si>
  <si>
    <r>
      <t xml:space="preserve"> </t>
    </r>
    <r>
      <rPr>
        <sz val="6"/>
        <rFont val="Arial"/>
        <family val="2"/>
      </rPr>
      <t xml:space="preserve">El circuito de 
puesta a tierra 
es continuo y
 Permanente: 
SI / NO
</t>
    </r>
  </si>
  <si>
    <t xml:space="preserve"> SI / NO</t>
  </si>
  <si>
    <t xml:space="preserve"> Para la protección
 contra contactos indirectos
 se utiliza: 
dispositivo diferencial (DD),
 interruptor automático (IA)
 o fusible (Fus)</t>
  </si>
  <si>
    <t xml:space="preserve"> ¿El dispositivo de 
protección empleado puede
 desconectar en forma 
automática la alimentación
 para lograr la protección
 contra los contactos
 indirectos? 
SI / NO</t>
  </si>
  <si>
    <r>
      <t xml:space="preserve"> </t>
    </r>
    <r>
      <rPr>
        <sz val="7"/>
        <rFont val="Arial"/>
        <family val="2"/>
      </rPr>
      <t>Información adicional:</t>
    </r>
  </si>
  <si>
    <t>LOCAL</t>
  </si>
  <si>
    <t xml:space="preserve">       ARTICULO 10º: Cláusulas y condiciones especiales:</t>
  </si>
  <si>
    <t xml:space="preserve">           ARTICULO 2º: Por las tareas detalladas en el artículo anterior, el COMITENTE abona al PROFESIONAL el honorario  convenido en el artículo 3º, el que no podrá ser inferior al resultante de la aplicación del Arancel para la regulación de Honorarios a  los Profesionales Técnicos de la Provincia de Buenos Aires, que ambas partes declaran conocer y se obligan a respetar,  y cuyo monto definitivo se determinará en el momento de su percepción, parcial o total,  según los valores mínimos.</t>
  </si>
  <si>
    <t>g)</t>
  </si>
  <si>
    <t>Jabalinas</t>
  </si>
  <si>
    <t>g) Inspeccion y ensayo protocolo 900/15</t>
  </si>
  <si>
    <t>g) Inspeccion y Ensayo protocolo 900/15</t>
  </si>
  <si>
    <r>
      <t xml:space="preserve"> </t>
    </r>
    <r>
      <rPr>
        <sz val="7.5"/>
        <color indexed="8"/>
        <rFont val="Trebuchet MS"/>
        <family val="2"/>
      </rPr>
      <t>RECOMENDACIONES PARA LA ADECUACIÓN A LA LEGISLACIÓN VIGENTE.</t>
    </r>
  </si>
  <si>
    <t>CONCLUSIONES.</t>
  </si>
  <si>
    <t>DOMICILIO:</t>
  </si>
  <si>
    <t>NOMENCLATRA CATASTRAL:</t>
  </si>
  <si>
    <t>CIRC.</t>
  </si>
  <si>
    <t>SECC.</t>
  </si>
  <si>
    <t>MZ.</t>
  </si>
  <si>
    <t>PLA.</t>
  </si>
  <si>
    <t>PDA.</t>
  </si>
  <si>
    <t>PROFESIONAL:</t>
  </si>
  <si>
    <t>El siguiente informe se realiza para dar cumplimiento al punto 10.3 del "Anexo de la reglamentación para la ejecución de Instalaciones Eléctricas en Inmuebles de AEA" según la Ordenanza de la Municipalidad de Bahía Blanca Nº 11233</t>
  </si>
  <si>
    <t>DESCRIPCION DE LA INSTALACIÓN ELECTRICA</t>
  </si>
  <si>
    <t>Se encuentra uicado en el frente de la vivienda y contiene un tablero general de 8 bocas junto con el gabinete de medidor y la conexión de puesta a tierra.</t>
  </si>
  <si>
    <t>Son dos y estan conformados por termica y disyuntor generales.</t>
  </si>
  <si>
    <t>˃TABLEROS</t>
  </si>
  <si>
    <t>˃CANALIZACIONES</t>
  </si>
  <si>
    <t>˃CONDUCTORES</t>
  </si>
  <si>
    <t>˃CIRCUITOS</t>
  </si>
  <si>
    <t>˃PUESTA A TIERRA</t>
  </si>
  <si>
    <t xml:space="preserve"> El profesional, no será responsable de los trabajos faltantes en el local, ni de vicios ocultos, ni de las modificaciones posteriores.</t>
  </si>
  <si>
    <t>INFORME TECNICO DE LA INSTALACION ELECTRICA</t>
  </si>
  <si>
    <t>Hoja 1</t>
  </si>
  <si>
    <t>˃ESQUEMA DE CIRCUITOS</t>
  </si>
  <si>
    <t>˃PLANILLA TOTALIZADORA</t>
  </si>
  <si>
    <t>Hoja 2</t>
  </si>
  <si>
    <t>Hoja 3</t>
  </si>
  <si>
    <t>˃IMÁGENES</t>
  </si>
  <si>
    <t>˃CALCULOS</t>
  </si>
  <si>
    <t>Se encontrarán en el pilar (ya existente), en planta baja y en planta alta del inmueble y contendrán…</t>
  </si>
  <si>
    <t>DESCRIPCION DE LA FUTURA INSTALACIÓN ELECTRICA</t>
  </si>
  <si>
    <t>˃ACOMETIDA</t>
  </si>
  <si>
    <t>Se desarrollará mediante cañería embutida y con cable normalizado de ….</t>
  </si>
  <si>
    <t>CALCULO DE PROTECCIONES</t>
  </si>
  <si>
    <t>PARA USO LIBRE -COLOCAR TITULO-</t>
  </si>
  <si>
    <t>PARA CAMBIO DE HONORARIOS SOLO COMPLETAR LAS CASILLAS DE COLOR</t>
  </si>
  <si>
    <r>
      <t xml:space="preserve">LUEGO DE REALIZAR LOS CALCULOS, ESCRIBA EL MONTO FINAL DEL CONTRATO AQUI EN </t>
    </r>
    <r>
      <rPr>
        <b/>
        <i/>
        <u/>
        <sz val="10"/>
        <color rgb="FF000000"/>
        <rFont val="Arial"/>
        <family val="2"/>
      </rPr>
      <t>NÚMEROS</t>
    </r>
  </si>
  <si>
    <r>
      <t xml:space="preserve">LUEGO DE REALIZAR LOS CALCULOS, ESCRIBA EL MONTO FINAL DEL CONTRATO AQUI EN </t>
    </r>
    <r>
      <rPr>
        <b/>
        <i/>
        <u/>
        <sz val="10"/>
        <color rgb="FF000000"/>
        <rFont val="Arial"/>
        <family val="2"/>
      </rPr>
      <t>LETRAS</t>
    </r>
  </si>
  <si>
    <t>S Viaje/movilidad</t>
  </si>
  <si>
    <t>V: Tensión de rede [Volt]</t>
  </si>
  <si>
    <t>Rpat: Resistencia de la puesta a tierra [Ohm]</t>
  </si>
  <si>
    <t>Rtr: Resistencia del transformador empresa de energía= 1,5 [Ohm]</t>
  </si>
  <si>
    <t xml:space="preserve">Icc= </t>
  </si>
  <si>
    <t>/</t>
  </si>
  <si>
    <t>(</t>
  </si>
  <si>
    <t>+</t>
  </si>
  <si>
    <t>)</t>
  </si>
  <si>
    <t>A</t>
  </si>
  <si>
    <t>INTERRUPTOR DE CORTE GENERAL</t>
  </si>
  <si>
    <t>VALOR DE PAT</t>
  </si>
  <si>
    <t>TENSIÓN</t>
  </si>
  <si>
    <t>VALOR ADMISIBLE</t>
  </si>
  <si>
    <t>CALCULO DE CAIDA DE TENSIÓN</t>
  </si>
  <si>
    <t>para ΔV &lt; 5% de la tensión de red.</t>
  </si>
  <si>
    <t>Donde:</t>
  </si>
  <si>
    <t>ΔV: Caída de tensión admisible de la línea. [Volt]</t>
  </si>
  <si>
    <t>I: Intensidad de corriente del circuito mas desfavorable. [Amper]</t>
  </si>
  <si>
    <t>L: Longitud del circuito más desfavorable [Metro]</t>
  </si>
  <si>
    <t>S: Sección del conductor del circuito más desfavorable. [mm²]</t>
  </si>
  <si>
    <t>C: Conductividad del cobre = 58 [M/Ω.mm²]</t>
  </si>
  <si>
    <t>ΔV=</t>
  </si>
  <si>
    <t>0,8 representa el cos φ</t>
  </si>
  <si>
    <t>Volt</t>
  </si>
  <si>
    <t>CUMPLE</t>
  </si>
  <si>
    <t>CAIDA DE TENSION</t>
  </si>
  <si>
    <t>VALOR</t>
  </si>
  <si>
    <t>SECCION DE CABLE</t>
  </si>
  <si>
    <t>MM²</t>
  </si>
  <si>
    <t>POTENCIA</t>
  </si>
  <si>
    <t>CIRCUITO MAS DESFAVORABLE</t>
  </si>
  <si>
    <t>WATT</t>
  </si>
  <si>
    <t>M</t>
  </si>
  <si>
    <t>LONG.</t>
  </si>
  <si>
    <t>V</t>
  </si>
  <si>
    <t>CORRIENTE</t>
  </si>
  <si>
    <t>MEMORIA DESCRIPTIVA DE LA INSTALACION ELECTRICA</t>
  </si>
  <si>
    <t>ΔV</t>
  </si>
  <si>
    <t>=</t>
  </si>
  <si>
    <t>L</t>
  </si>
  <si>
    <t>I</t>
  </si>
  <si>
    <t>S</t>
  </si>
  <si>
    <t>C</t>
  </si>
  <si>
    <t>Cos φ</t>
  </si>
  <si>
    <t>Cos φ: Tomaremos un valor de 0,8</t>
  </si>
  <si>
    <t>VALOR DE BOCA:</t>
  </si>
  <si>
    <t>VALOR DE HP:</t>
  </si>
  <si>
    <t>VALOR DE UNIDAD REFERENCIAL:</t>
  </si>
  <si>
    <t>MÍNIMO INFORME TÉCNICO:</t>
  </si>
  <si>
    <t>MÍNIMO MEDICION E INFORME TÉCNICO:</t>
  </si>
  <si>
    <t>MÍNIMO MEDICIÓN:</t>
  </si>
  <si>
    <t>MÍNIMO REPRESENTACIÓN TÉCNICA:</t>
  </si>
  <si>
    <t>MÍNIMO PROYECTO E INSPECCIÓN Y ENSAYO:</t>
  </si>
  <si>
    <t>MÍNIMO PROYECTO:</t>
  </si>
  <si>
    <t>MÍNIMO INSPECCION Y ENSAYO:</t>
  </si>
  <si>
    <t>INCISO A:</t>
  </si>
  <si>
    <t>INCISO B:</t>
  </si>
  <si>
    <t>MÍNIMO PROTOCOLO DE PUESTA A TIERRA 900/15</t>
  </si>
  <si>
    <t>CATEGORÍA 3°:</t>
  </si>
  <si>
    <t>CATEGORÍA 5°:</t>
  </si>
  <si>
    <t>MÍNIMO PROTOCOLO DE MEDICION DE PUESTA A TIERRA RES. 1209/21</t>
  </si>
  <si>
    <t xml:space="preserve">DE 1 A 3 JABALINAS: </t>
  </si>
  <si>
    <t>DE 4 A 6 JABALINAS:</t>
  </si>
  <si>
    <t>MAS UNA TAREA MINIMA CADA 5 JABALINAS EXCEDENTES.</t>
  </si>
  <si>
    <t>DE 7 A 20 JABALINAS:</t>
  </si>
  <si>
    <t xml:space="preserve">MAS DE 20 JABALINAS: 3 VECES EL HONORARIO DE TRES TAREAS MINIMAS, </t>
  </si>
  <si>
    <t>MÍNIMO ESTUDIO DE LICITACIÓN:</t>
  </si>
  <si>
    <t>COMPLETAR CON "X" PARA LA REALIZACIÓN DE CÁLCULOS</t>
  </si>
  <si>
    <t>˃PILAR</t>
  </si>
  <si>
    <t>Serán desarrolladas con materiales normalizados…..</t>
  </si>
  <si>
    <t>If=V/(Rpat+Rtr); donde:</t>
  </si>
  <si>
    <t>If: Corriente de falla, defecto o fuga</t>
  </si>
  <si>
    <t>ASCENSORES</t>
  </si>
  <si>
    <t>Cantidad de inspecciones</t>
  </si>
  <si>
    <t>Cantidad de maquinas</t>
  </si>
  <si>
    <t>HONORARIO:</t>
  </si>
  <si>
    <t>Hon. Mín.=(Cant. Insp.+1).0.080.(tarea mín.).(cant. de máq.)</t>
  </si>
  <si>
    <t>COMPLETAR AQUÍ LOS VALORES</t>
  </si>
  <si>
    <t>b) Mediciones: Titulo VIII (exc. Incs C Y d)</t>
  </si>
  <si>
    <t>c) Informe Tecnico (s/tit.II -art. 5º)</t>
  </si>
  <si>
    <t>d) Inspeccion y Ensayo Electromecanico</t>
  </si>
  <si>
    <t>h) Representacion Tecnica de ascensores</t>
  </si>
  <si>
    <t>inspecciones</t>
  </si>
  <si>
    <t>máquinas</t>
  </si>
  <si>
    <t>MONTO DE ART. 29 ELECTROMECANICO</t>
  </si>
  <si>
    <t>APROBADO:</t>
  </si>
  <si>
    <t>OBSERVADO:</t>
  </si>
  <si>
    <t>*Validez de esta Autorización: 30 días corridos de la fecha firma instalador.</t>
  </si>
  <si>
    <t>*El propietario autoriza a que la instalación eléctrica sea inspeccionada por la</t>
  </si>
  <si>
    <t>Municipalidad correspondiente y/o los Colegios Profesionales.</t>
  </si>
  <si>
    <t>ESCRITURA/BOLETO/POSESION</t>
  </si>
  <si>
    <r>
      <t xml:space="preserve">El presente CERTIFICADO DE APTITUD DE INSTALACION ELECTRICA se realiza para dar cumplimiento a lo solicitado por la                                                                                                                    </t>
    </r>
    <r>
      <rPr>
        <b/>
        <u/>
        <sz val="9"/>
        <rFont val="Arial"/>
        <family val="2"/>
      </rPr>
      <t>Cooperativa Eléctrica de Monte Hermoso</t>
    </r>
    <r>
      <rPr>
        <sz val="9"/>
        <rFont val="Arial"/>
        <family val="2"/>
      </rPr>
      <t>.</t>
    </r>
  </si>
  <si>
    <t>FIRMA DEL INSTALADOR</t>
  </si>
  <si>
    <t>FIRMA DEL COMITENTE</t>
  </si>
  <si>
    <t>(CIENTO VEINTICINCO MIL CON 0/100.-)</t>
  </si>
  <si>
    <t xml:space="preserve">VALORES MÍNIMOS HONORARIOS DE ELECTROMECÁNICA PERÍODO ABRIL 2024 - OCTUBRE 2024 </t>
  </si>
  <si>
    <t>INFORME TECNICO SOLO A+B</t>
  </si>
  <si>
    <t xml:space="preserve"> (VALIDO INSPECCION VISUAL)</t>
  </si>
  <si>
    <t>A+B desde carga de datos</t>
  </si>
  <si>
    <t>Honorario calculado</t>
  </si>
  <si>
    <t>DIRECCION POR CONTRATOS</t>
  </si>
  <si>
    <t>SEPARADOS / DIRECCION EJECUTIVA</t>
  </si>
  <si>
    <t>•Industrial</t>
  </si>
  <si>
    <r>
      <t>•C</t>
    </r>
    <r>
      <rPr>
        <sz val="11"/>
        <color theme="1"/>
        <rFont val="Calibri"/>
        <family val="2"/>
        <scheme val="minor"/>
      </rPr>
      <t>omercial:</t>
    </r>
  </si>
  <si>
    <r>
      <t>•</t>
    </r>
    <r>
      <rPr>
        <sz val="11"/>
        <color theme="1"/>
        <rFont val="Calibri"/>
        <family val="2"/>
        <scheme val="minor"/>
      </rPr>
      <t>Residencial: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</si>
</sst>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Red]0.00"/>
    <numFmt numFmtId="165" formatCode="[$$-2C0A]\ #,##0"/>
    <numFmt numFmtId="166" formatCode="&quot;$&quot;\ #,##0.00"/>
    <numFmt numFmtId="167" formatCode="_(&quot;$&quot;* #,##0.00_);_(&quot;$&quot;* \(#,##0.00\);_(&quot;$&quot;* &quot;-&quot;??_);_(@_)"/>
    <numFmt numFmtId="168" formatCode="0.0"/>
    <numFmt numFmtId="169" formatCode="&quot;$&quot;\ #,##0"/>
  </numFmts>
  <fonts count="112" x14ac:knownFonts="1">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b/>
      <sz val="18"/>
      <color theme="1"/>
      <name val="Arial"/>
      <family val="2"/>
    </font>
    <font>
      <sz val="24"/>
      <color theme="1"/>
      <name val="Calibri"/>
      <family val="2"/>
      <scheme val="minor"/>
    </font>
    <font>
      <b/>
      <sz val="10"/>
      <color theme="1"/>
      <name val="Arial"/>
      <family val="2"/>
    </font>
    <font>
      <b/>
      <sz val="9"/>
      <color indexed="8"/>
      <name val="Arial"/>
      <family val="2"/>
    </font>
    <font>
      <sz val="9"/>
      <color theme="1"/>
      <name val="Arial"/>
      <family val="2"/>
    </font>
    <font>
      <b/>
      <sz val="9"/>
      <color theme="1"/>
      <name val="Arial"/>
      <family val="2"/>
    </font>
    <font>
      <b/>
      <sz val="24"/>
      <color theme="0"/>
      <name val="Calibri"/>
      <family val="2"/>
      <scheme val="minor"/>
    </font>
    <font>
      <b/>
      <sz val="10"/>
      <color indexed="8"/>
      <name val="Arial"/>
      <family val="2"/>
    </font>
    <font>
      <sz val="9"/>
      <color indexed="8"/>
      <name val="Arial"/>
      <family val="2"/>
    </font>
    <font>
      <b/>
      <i/>
      <sz val="11"/>
      <name val="Arial"/>
      <family val="2"/>
    </font>
    <font>
      <b/>
      <i/>
      <sz val="11"/>
      <color rgb="FFC00000"/>
      <name val="Arial"/>
      <family val="2"/>
    </font>
    <font>
      <b/>
      <sz val="9"/>
      <name val="Arial"/>
      <family val="2"/>
    </font>
    <font>
      <b/>
      <sz val="9"/>
      <color rgb="FFFF0000"/>
      <name val="Arial"/>
      <family val="2"/>
    </font>
    <font>
      <b/>
      <sz val="11"/>
      <color theme="1"/>
      <name val="Arial"/>
      <family val="2"/>
    </font>
    <font>
      <b/>
      <sz val="11"/>
      <color indexed="8"/>
      <name val="Arial"/>
      <family val="2"/>
    </font>
    <font>
      <sz val="18"/>
      <color theme="1"/>
      <name val="Arial"/>
      <family val="2"/>
    </font>
    <font>
      <b/>
      <sz val="20"/>
      <color theme="1"/>
      <name val="Arial"/>
      <family val="2"/>
    </font>
    <font>
      <sz val="10"/>
      <color indexed="8"/>
      <name val="Arial"/>
      <family val="2"/>
    </font>
    <font>
      <sz val="18"/>
      <color theme="1"/>
      <name val="Calibri"/>
      <family val="2"/>
      <scheme val="minor"/>
    </font>
    <font>
      <sz val="12"/>
      <color theme="1"/>
      <name val="Calibri"/>
      <family val="2"/>
      <scheme val="minor"/>
    </font>
    <font>
      <sz val="10"/>
      <name val="Tahoma"/>
      <family val="2"/>
    </font>
    <font>
      <b/>
      <sz val="16"/>
      <color indexed="8"/>
      <name val="Arial"/>
      <family val="2"/>
    </font>
    <font>
      <sz val="20"/>
      <color indexed="8"/>
      <name val="Arial"/>
      <family val="2"/>
    </font>
    <font>
      <b/>
      <sz val="20"/>
      <name val="Arial"/>
      <family val="2"/>
    </font>
    <font>
      <b/>
      <sz val="12"/>
      <color indexed="8"/>
      <name val="Arial"/>
      <family val="2"/>
    </font>
    <font>
      <b/>
      <i/>
      <sz val="18"/>
      <color indexed="8"/>
      <name val="Arial"/>
      <family val="2"/>
    </font>
    <font>
      <b/>
      <u/>
      <sz val="12"/>
      <color indexed="8"/>
      <name val="Arial"/>
      <family val="2"/>
    </font>
    <font>
      <b/>
      <u/>
      <sz val="10"/>
      <color rgb="FFFF0000"/>
      <name val="Arial"/>
      <family val="2"/>
    </font>
    <font>
      <sz val="22"/>
      <name val="Arial"/>
      <family val="2"/>
    </font>
    <font>
      <b/>
      <i/>
      <sz val="10"/>
      <color indexed="8"/>
      <name val="Arial"/>
      <family val="2"/>
    </font>
    <font>
      <b/>
      <i/>
      <sz val="10"/>
      <color indexed="10"/>
      <name val="Arial"/>
      <family val="2"/>
    </font>
    <font>
      <b/>
      <sz val="9"/>
      <color rgb="FF000000"/>
      <name val="Arial"/>
      <family val="2"/>
    </font>
    <font>
      <sz val="16"/>
      <color indexed="10"/>
      <name val="Arial"/>
      <family val="2"/>
    </font>
    <font>
      <b/>
      <sz val="16"/>
      <color indexed="10"/>
      <name val="Arial"/>
      <family val="2"/>
    </font>
    <font>
      <sz val="14"/>
      <color indexed="8"/>
      <name val="Arial"/>
      <family val="2"/>
    </font>
    <font>
      <b/>
      <sz val="14"/>
      <color indexed="8"/>
      <name val="Arial"/>
      <family val="2"/>
    </font>
    <font>
      <sz val="14"/>
      <name val="Tahoma"/>
      <family val="2"/>
    </font>
    <font>
      <b/>
      <sz val="10"/>
      <color indexed="10"/>
      <name val="Arial"/>
      <family val="2"/>
    </font>
    <font>
      <sz val="8"/>
      <color indexed="8"/>
      <name val="Arial"/>
      <family val="2"/>
    </font>
    <font>
      <sz val="8"/>
      <color theme="1"/>
      <name val="Times New Roman"/>
      <family val="1"/>
    </font>
    <font>
      <sz val="8"/>
      <name val="Times New Roman"/>
      <family val="1"/>
    </font>
    <font>
      <sz val="8"/>
      <color rgb="FF000000"/>
      <name val="Times New Roman"/>
      <family val="1"/>
    </font>
    <font>
      <sz val="11"/>
      <color theme="1"/>
      <name val="Times New Roman"/>
      <family val="1"/>
    </font>
    <font>
      <sz val="10"/>
      <color theme="1"/>
      <name val="Calibri"/>
      <family val="2"/>
      <scheme val="minor"/>
    </font>
    <font>
      <b/>
      <sz val="14"/>
      <color theme="1"/>
      <name val="Arial"/>
      <family val="2"/>
    </font>
    <font>
      <sz val="13"/>
      <color theme="1"/>
      <name val="Arial"/>
      <family val="2"/>
    </font>
    <font>
      <sz val="9"/>
      <color theme="1"/>
      <name val="Calibri"/>
      <family val="2"/>
    </font>
    <font>
      <sz val="8"/>
      <color theme="1"/>
      <name val="Arial"/>
      <family val="2"/>
    </font>
    <font>
      <b/>
      <sz val="8"/>
      <color theme="1"/>
      <name val="Arial"/>
      <family val="2"/>
    </font>
    <font>
      <sz val="10"/>
      <name val="Arial"/>
      <family val="2"/>
    </font>
    <font>
      <b/>
      <sz val="14"/>
      <name val="Arial"/>
      <family val="2"/>
    </font>
    <font>
      <b/>
      <sz val="16"/>
      <name val="Arial"/>
      <family val="2"/>
    </font>
    <font>
      <b/>
      <sz val="10"/>
      <name val="Arial"/>
      <family val="2"/>
    </font>
    <font>
      <sz val="9"/>
      <name val="Arial"/>
      <family val="2"/>
    </font>
    <font>
      <sz val="14"/>
      <name val="Arial"/>
      <family val="2"/>
    </font>
    <font>
      <sz val="8"/>
      <name val="Arial"/>
      <family val="2"/>
    </font>
    <font>
      <b/>
      <sz val="10.5"/>
      <name val="Arial"/>
      <family val="2"/>
    </font>
    <font>
      <b/>
      <sz val="8"/>
      <name val="Calibri"/>
      <family val="2"/>
    </font>
    <font>
      <b/>
      <sz val="12"/>
      <name val="Arial"/>
      <family val="2"/>
    </font>
    <font>
      <sz val="12"/>
      <name val="Arial"/>
      <family val="2"/>
    </font>
    <font>
      <b/>
      <u/>
      <sz val="9"/>
      <name val="Arial"/>
      <family val="2"/>
    </font>
    <font>
      <b/>
      <sz val="26"/>
      <name val="Arial"/>
      <family val="2"/>
    </font>
    <font>
      <sz val="12"/>
      <name val="Times New Roman"/>
      <family val="1"/>
    </font>
    <font>
      <b/>
      <sz val="8"/>
      <color indexed="8"/>
      <name val="Arial"/>
      <family val="2"/>
    </font>
    <font>
      <sz val="8"/>
      <color indexed="13"/>
      <name val="Arial"/>
      <family val="2"/>
    </font>
    <font>
      <sz val="12"/>
      <color indexed="8"/>
      <name val="Arial"/>
      <family val="2"/>
    </font>
    <font>
      <b/>
      <i/>
      <sz val="12"/>
      <color indexed="8"/>
      <name val="Arial"/>
      <family val="2"/>
    </font>
    <font>
      <sz val="8"/>
      <color rgb="FFFF0000"/>
      <name val="Arial"/>
      <family val="2"/>
    </font>
    <font>
      <b/>
      <sz val="8"/>
      <color rgb="FFFF0000"/>
      <name val="Arial"/>
      <family val="2"/>
    </font>
    <font>
      <sz val="11"/>
      <color indexed="8"/>
      <name val="Arial"/>
      <family val="2"/>
    </font>
    <font>
      <sz val="8"/>
      <color theme="0"/>
      <name val="Arial"/>
      <family val="2"/>
    </font>
    <font>
      <b/>
      <sz val="10"/>
      <color rgb="FFFF0000"/>
      <name val="Arial"/>
      <family val="2"/>
    </font>
    <font>
      <b/>
      <u/>
      <sz val="11"/>
      <color rgb="FFFF0000"/>
      <name val="Arial"/>
      <family val="2"/>
    </font>
    <font>
      <b/>
      <sz val="11"/>
      <color rgb="FF000000"/>
      <name val="Arial"/>
      <family val="2"/>
    </font>
    <font>
      <b/>
      <sz val="14"/>
      <color indexed="10"/>
      <name val="Arial"/>
      <family val="2"/>
    </font>
    <font>
      <b/>
      <sz val="10"/>
      <color theme="4" tint="-0.499984740745262"/>
      <name val="Arial"/>
      <family val="2"/>
    </font>
    <font>
      <b/>
      <u/>
      <sz val="12"/>
      <name val="Arial"/>
      <family val="2"/>
    </font>
    <font>
      <b/>
      <sz val="9"/>
      <name val="Trebuchet MS"/>
      <family val="2"/>
    </font>
    <font>
      <sz val="8"/>
      <name val="Times New Roman"/>
      <family val="1"/>
      <charset val="1"/>
    </font>
    <font>
      <sz val="9"/>
      <name val="Trebuchet MS"/>
      <family val="2"/>
    </font>
    <font>
      <sz val="8"/>
      <name val="Trebuchet MS"/>
      <family val="2"/>
    </font>
    <font>
      <b/>
      <sz val="12"/>
      <color indexed="9"/>
      <name val="Arial"/>
      <family val="2"/>
    </font>
    <font>
      <sz val="9"/>
      <color indexed="8"/>
      <name val="Trebuchet MS"/>
      <family val="2"/>
    </font>
    <font>
      <b/>
      <sz val="9"/>
      <color indexed="8"/>
      <name val="Trebuchet MS"/>
      <family val="2"/>
    </font>
    <font>
      <sz val="6"/>
      <name val="Arial"/>
      <family val="2"/>
    </font>
    <font>
      <b/>
      <sz val="6"/>
      <name val="Arial"/>
      <family val="2"/>
    </font>
    <font>
      <b/>
      <sz val="7"/>
      <name val="Arial"/>
      <family val="2"/>
    </font>
    <font>
      <sz val="7"/>
      <name val="Arial"/>
      <family val="2"/>
    </font>
    <font>
      <b/>
      <sz val="11"/>
      <color indexed="9"/>
      <name val="Arial"/>
      <family val="2"/>
    </font>
    <font>
      <b/>
      <sz val="8"/>
      <name val="Trebuchet MS"/>
      <family val="2"/>
    </font>
    <font>
      <sz val="8"/>
      <color indexed="8"/>
      <name val="Trebuchet MS"/>
      <family val="2"/>
    </font>
    <font>
      <b/>
      <sz val="7.5"/>
      <name val="Trebuchet MS"/>
      <family val="2"/>
    </font>
    <font>
      <sz val="7.5"/>
      <color indexed="8"/>
      <name val="Trebuchet MS"/>
      <family val="2"/>
    </font>
    <font>
      <sz val="9"/>
      <color theme="1"/>
      <name val="Trebuchet MS"/>
      <family val="2"/>
    </font>
    <font>
      <b/>
      <sz val="9"/>
      <color theme="1"/>
      <name val="Trebuchet MS"/>
      <family val="2"/>
    </font>
    <font>
      <sz val="8"/>
      <color theme="1"/>
      <name val="Calibri"/>
      <family val="2"/>
      <scheme val="minor"/>
    </font>
    <font>
      <sz val="11"/>
      <color theme="1"/>
      <name val="Arial"/>
      <family val="2"/>
    </font>
    <font>
      <sz val="10"/>
      <color rgb="FFFF0000"/>
      <name val="Arial"/>
      <family val="2"/>
    </font>
    <font>
      <b/>
      <sz val="10"/>
      <color rgb="FF000000"/>
      <name val="Arial"/>
      <family val="2"/>
    </font>
    <font>
      <b/>
      <i/>
      <u/>
      <sz val="10"/>
      <color rgb="FF000000"/>
      <name val="Arial"/>
      <family val="2"/>
    </font>
    <font>
      <sz val="11"/>
      <color theme="1"/>
      <name val="Calibri"/>
      <family val="2"/>
      <scheme val="minor"/>
    </font>
    <font>
      <sz val="11"/>
      <name val="Arial"/>
      <family val="2"/>
    </font>
    <font>
      <sz val="12"/>
      <color rgb="FF000000"/>
      <name val="Calibri"/>
      <family val="2"/>
      <scheme val="minor"/>
    </font>
    <font>
      <b/>
      <sz val="10"/>
      <color theme="0"/>
      <name val="Arial"/>
      <family val="2"/>
    </font>
    <font>
      <sz val="10"/>
      <color theme="1"/>
      <name val="Arial"/>
      <family val="2"/>
    </font>
    <font>
      <b/>
      <sz val="9"/>
      <color theme="1"/>
      <name val="Calibri"/>
      <family val="2"/>
      <scheme val="minor"/>
    </font>
    <font>
      <sz val="9"/>
      <color theme="1"/>
      <name val="Calibri"/>
      <family val="2"/>
      <scheme val="minor"/>
    </font>
    <font>
      <b/>
      <sz val="14"/>
      <color theme="1"/>
      <name val="Calibri"/>
      <family val="2"/>
      <scheme val="minor"/>
    </font>
  </fonts>
  <fills count="3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9" tint="0.39997558519241921"/>
        <bgColor indexed="64"/>
      </patternFill>
    </fill>
    <fill>
      <patternFill patternType="solid">
        <fgColor rgb="FF99FFCC"/>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14"/>
        <bgColor indexed="64"/>
      </patternFill>
    </fill>
    <fill>
      <patternFill patternType="solid">
        <fgColor indexed="47"/>
        <bgColor indexed="64"/>
      </patternFill>
    </fill>
    <fill>
      <patternFill patternType="solid">
        <fgColor theme="2"/>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rgb="FF92D050"/>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indexed="8"/>
        <bgColor indexed="58"/>
      </patternFill>
    </fill>
    <fill>
      <patternFill patternType="solid">
        <fgColor indexed="22"/>
        <bgColor indexed="55"/>
      </patternFill>
    </fill>
    <fill>
      <patternFill patternType="solid">
        <fgColor indexed="9"/>
        <bgColor indexed="26"/>
      </patternFill>
    </fill>
    <fill>
      <patternFill patternType="solid">
        <fgColor rgb="FFFFCC99"/>
        <bgColor indexed="64"/>
      </patternFill>
    </fill>
    <fill>
      <patternFill patternType="solid">
        <fgColor rgb="FFA9D08E"/>
        <bgColor indexed="64"/>
      </patternFill>
    </fill>
    <fill>
      <patternFill patternType="solid">
        <fgColor theme="7" tint="0.79998168889431442"/>
        <bgColor indexed="64"/>
      </patternFill>
    </fill>
    <fill>
      <patternFill patternType="solid">
        <fgColor rgb="FFDDDDDD"/>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4" tint="0.59999389629810485"/>
        <bgColor indexed="64"/>
      </patternFill>
    </fill>
  </fills>
  <borders count="6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top/>
      <bottom/>
      <diagonal/>
    </border>
    <border>
      <left/>
      <right style="hair">
        <color indexed="8"/>
      </right>
      <top/>
      <bottom/>
      <diagonal/>
    </border>
    <border>
      <left style="hair">
        <color indexed="8"/>
      </left>
      <right style="hair">
        <color indexed="8"/>
      </right>
      <top style="hair">
        <color indexed="8"/>
      </top>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style="hair">
        <color indexed="8"/>
      </left>
      <right/>
      <top style="hair">
        <color indexed="8"/>
      </top>
      <bottom/>
      <diagonal/>
    </border>
    <border>
      <left/>
      <right style="hair">
        <color indexed="8"/>
      </right>
      <top style="hair">
        <color indexed="8"/>
      </top>
      <bottom/>
      <diagonal/>
    </border>
    <border>
      <left style="hair">
        <color indexed="8"/>
      </left>
      <right style="hair">
        <color indexed="8"/>
      </right>
      <top/>
      <bottom style="hair">
        <color indexed="8"/>
      </bottom>
      <diagonal/>
    </border>
    <border>
      <left style="hair">
        <color indexed="8"/>
      </left>
      <right/>
      <top/>
      <bottom style="thin">
        <color indexed="64"/>
      </bottom>
      <diagonal/>
    </border>
    <border>
      <left/>
      <right/>
      <top style="hair">
        <color indexed="8"/>
      </top>
      <bottom/>
      <diagonal/>
    </border>
    <border>
      <left style="hair">
        <color indexed="8"/>
      </left>
      <right style="hair">
        <color indexed="8"/>
      </right>
      <top/>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s>
  <cellStyleXfs count="6">
    <xf numFmtId="0" fontId="0" fillId="0" borderId="0"/>
    <xf numFmtId="0" fontId="3" fillId="0" borderId="0" applyNumberFormat="0" applyFill="0" applyBorder="0" applyAlignment="0" applyProtection="0"/>
    <xf numFmtId="0" fontId="24" fillId="0" borderId="0"/>
    <xf numFmtId="0" fontId="53" fillId="0" borderId="0"/>
    <xf numFmtId="0" fontId="53" fillId="0" borderId="0"/>
    <xf numFmtId="9" fontId="104" fillId="0" borderId="0" applyFont="0" applyFill="0" applyBorder="0" applyAlignment="0" applyProtection="0"/>
  </cellStyleXfs>
  <cellXfs count="1250">
    <xf numFmtId="0" fontId="0" fillId="0" borderId="0" xfId="0"/>
    <xf numFmtId="0" fontId="5" fillId="3" borderId="0" xfId="0" applyFont="1" applyFill="1" applyAlignment="1" applyProtection="1">
      <alignment vertical="center"/>
      <protection hidden="1"/>
    </xf>
    <xf numFmtId="0" fontId="8" fillId="5" borderId="9" xfId="0" applyFont="1" applyFill="1" applyBorder="1" applyAlignment="1" applyProtection="1">
      <alignment horizontal="center" vertical="center"/>
      <protection locked="0"/>
    </xf>
    <xf numFmtId="0" fontId="7" fillId="3" borderId="11" xfId="0" applyFont="1" applyFill="1" applyBorder="1" applyProtection="1">
      <protection hidden="1"/>
    </xf>
    <xf numFmtId="0" fontId="0" fillId="3" borderId="0" xfId="0" applyFill="1" applyProtection="1">
      <protection hidden="1"/>
    </xf>
    <xf numFmtId="0" fontId="1" fillId="6" borderId="0" xfId="0" applyFont="1" applyFill="1" applyProtection="1">
      <protection hidden="1"/>
    </xf>
    <xf numFmtId="0" fontId="10" fillId="6" borderId="0" xfId="0" applyFont="1" applyFill="1" applyAlignment="1" applyProtection="1">
      <alignment vertical="center"/>
      <protection hidden="1"/>
    </xf>
    <xf numFmtId="0" fontId="8" fillId="0" borderId="0" xfId="0" applyFont="1" applyProtection="1">
      <protection hidden="1"/>
    </xf>
    <xf numFmtId="0" fontId="8" fillId="5" borderId="10" xfId="0" applyFont="1" applyFill="1" applyBorder="1" applyProtection="1">
      <protection locked="0"/>
    </xf>
    <xf numFmtId="0" fontId="12" fillId="5" borderId="10" xfId="0" applyFont="1" applyFill="1" applyBorder="1" applyProtection="1">
      <protection locked="0"/>
    </xf>
    <xf numFmtId="0" fontId="0" fillId="5" borderId="10" xfId="0" applyFill="1" applyBorder="1" applyProtection="1">
      <protection locked="0"/>
    </xf>
    <xf numFmtId="0" fontId="9" fillId="3" borderId="0" xfId="0" applyFont="1" applyFill="1" applyProtection="1">
      <protection hidden="1"/>
    </xf>
    <xf numFmtId="0" fontId="0" fillId="0" borderId="0" xfId="0" applyProtection="1">
      <protection hidden="1"/>
    </xf>
    <xf numFmtId="0" fontId="14" fillId="3" borderId="16" xfId="0" applyFont="1" applyFill="1" applyBorder="1" applyAlignment="1" applyProtection="1">
      <alignment vertical="top" wrapText="1"/>
      <protection hidden="1"/>
    </xf>
    <xf numFmtId="0" fontId="14" fillId="3" borderId="17" xfId="0" applyFont="1" applyFill="1" applyBorder="1" applyAlignment="1" applyProtection="1">
      <alignment vertical="top" wrapText="1"/>
      <protection hidden="1"/>
    </xf>
    <xf numFmtId="0" fontId="12" fillId="0" borderId="11" xfId="0" applyFont="1" applyBorder="1" applyProtection="1">
      <protection hidden="1"/>
    </xf>
    <xf numFmtId="0" fontId="17" fillId="3" borderId="24" xfId="0" applyFont="1" applyFill="1" applyBorder="1" applyAlignment="1" applyProtection="1">
      <alignment vertical="center"/>
      <protection hidden="1"/>
    </xf>
    <xf numFmtId="0" fontId="17" fillId="3" borderId="0" xfId="0" applyFont="1" applyFill="1" applyAlignment="1" applyProtection="1">
      <alignment vertical="center"/>
      <protection hidden="1"/>
    </xf>
    <xf numFmtId="0" fontId="19" fillId="8" borderId="10" xfId="0" applyFont="1" applyFill="1" applyBorder="1" applyAlignment="1" applyProtection="1">
      <alignment horizontal="center" vertical="center"/>
      <protection locked="0"/>
    </xf>
    <xf numFmtId="0" fontId="20" fillId="7" borderId="0" xfId="0" applyFont="1" applyFill="1" applyAlignment="1" applyProtection="1">
      <alignment horizontal="left" vertical="center"/>
      <protection hidden="1"/>
    </xf>
    <xf numFmtId="0" fontId="8" fillId="3" borderId="0" xfId="0" applyFont="1" applyFill="1" applyProtection="1">
      <protection hidden="1"/>
    </xf>
    <xf numFmtId="0" fontId="21" fillId="0" borderId="11" xfId="0" applyFont="1" applyBorder="1" applyProtection="1">
      <protection hidden="1"/>
    </xf>
    <xf numFmtId="0" fontId="22" fillId="8" borderId="10" xfId="0" applyFont="1" applyFill="1" applyBorder="1" applyAlignment="1" applyProtection="1">
      <alignment horizontal="center" vertical="center"/>
      <protection locked="0"/>
    </xf>
    <xf numFmtId="0" fontId="21" fillId="8" borderId="10" xfId="0" applyFont="1" applyFill="1" applyBorder="1" applyAlignment="1" applyProtection="1">
      <alignment horizontal="center" vertical="center" wrapText="1"/>
      <protection locked="0"/>
    </xf>
    <xf numFmtId="0" fontId="18" fillId="0" borderId="0" xfId="0" applyFont="1" applyAlignment="1" applyProtection="1">
      <alignment vertical="center" wrapText="1"/>
      <protection hidden="1"/>
    </xf>
    <xf numFmtId="0" fontId="21" fillId="0" borderId="0" xfId="0" applyFont="1" applyAlignment="1" applyProtection="1">
      <alignment vertical="center" wrapText="1"/>
      <protection hidden="1"/>
    </xf>
    <xf numFmtId="0" fontId="0" fillId="0" borderId="0" xfId="0" applyAlignment="1" applyProtection="1">
      <alignment horizontal="left"/>
      <protection hidden="1"/>
    </xf>
    <xf numFmtId="0" fontId="21" fillId="3" borderId="0" xfId="2" applyFont="1" applyFill="1" applyProtection="1">
      <protection hidden="1"/>
    </xf>
    <xf numFmtId="0" fontId="25" fillId="3" borderId="0" xfId="2" applyFont="1" applyFill="1" applyProtection="1">
      <protection hidden="1"/>
    </xf>
    <xf numFmtId="0" fontId="11" fillId="3" borderId="0" xfId="2" applyFont="1" applyFill="1" applyProtection="1">
      <protection hidden="1"/>
    </xf>
    <xf numFmtId="0" fontId="21" fillId="0" borderId="0" xfId="2" applyFont="1" applyProtection="1">
      <protection hidden="1"/>
    </xf>
    <xf numFmtId="0" fontId="21" fillId="0" borderId="0" xfId="2" applyFont="1" applyAlignment="1" applyProtection="1">
      <alignment horizontal="center"/>
      <protection hidden="1"/>
    </xf>
    <xf numFmtId="0" fontId="12" fillId="3" borderId="0" xfId="2" applyFont="1" applyFill="1" applyProtection="1">
      <protection hidden="1"/>
    </xf>
    <xf numFmtId="0" fontId="11" fillId="3" borderId="0" xfId="2" applyFont="1" applyFill="1" applyProtection="1">
      <protection locked="0"/>
    </xf>
    <xf numFmtId="0" fontId="21" fillId="3" borderId="0" xfId="2" applyFont="1" applyFill="1"/>
    <xf numFmtId="0" fontId="11" fillId="3" borderId="0" xfId="2" applyFont="1" applyFill="1" applyAlignment="1" applyProtection="1">
      <alignment horizontal="center"/>
      <protection locked="0"/>
    </xf>
    <xf numFmtId="2" fontId="21" fillId="0" borderId="10" xfId="2" applyNumberFormat="1" applyFont="1" applyBorder="1" applyProtection="1">
      <protection hidden="1"/>
    </xf>
    <xf numFmtId="0" fontId="21" fillId="9" borderId="0" xfId="2" applyFont="1" applyFill="1" applyAlignment="1" applyProtection="1">
      <alignment horizontal="right"/>
      <protection hidden="1"/>
    </xf>
    <xf numFmtId="0" fontId="11" fillId="9" borderId="0" xfId="2" applyFont="1" applyFill="1" applyAlignment="1" applyProtection="1">
      <alignment horizontal="center"/>
      <protection hidden="1"/>
    </xf>
    <xf numFmtId="0" fontId="21" fillId="0" borderId="10" xfId="2" applyFont="1" applyBorder="1" applyProtection="1">
      <protection hidden="1"/>
    </xf>
    <xf numFmtId="0" fontId="21" fillId="0" borderId="0" xfId="2" applyFont="1" applyAlignment="1" applyProtection="1">
      <alignment horizontal="center" vertical="center"/>
      <protection hidden="1"/>
    </xf>
    <xf numFmtId="0" fontId="11" fillId="0" borderId="0" xfId="2" applyFont="1" applyAlignment="1" applyProtection="1">
      <alignment horizontal="center"/>
      <protection hidden="1"/>
    </xf>
    <xf numFmtId="0" fontId="21" fillId="9" borderId="0" xfId="2" applyFont="1" applyFill="1" applyProtection="1">
      <protection hidden="1"/>
    </xf>
    <xf numFmtId="1" fontId="11" fillId="0" borderId="0" xfId="2" applyNumberFormat="1" applyFont="1" applyAlignment="1" applyProtection="1">
      <alignment horizontal="center"/>
      <protection hidden="1"/>
    </xf>
    <xf numFmtId="0" fontId="11" fillId="0" borderId="0" xfId="2" applyFont="1" applyAlignment="1" applyProtection="1">
      <alignment horizontal="center"/>
      <protection locked="0"/>
    </xf>
    <xf numFmtId="2" fontId="11" fillId="0" borderId="0" xfId="2" applyNumberFormat="1" applyFont="1" applyAlignment="1" applyProtection="1">
      <alignment horizontal="center"/>
      <protection hidden="1"/>
    </xf>
    <xf numFmtId="49" fontId="11" fillId="3" borderId="0" xfId="2" applyNumberFormat="1" applyFont="1" applyFill="1" applyProtection="1">
      <protection locked="0"/>
    </xf>
    <xf numFmtId="164" fontId="11" fillId="3" borderId="0" xfId="2" applyNumberFormat="1" applyFont="1" applyFill="1" applyProtection="1">
      <protection locked="0"/>
    </xf>
    <xf numFmtId="0" fontId="21" fillId="3" borderId="0" xfId="2" applyFont="1" applyFill="1" applyProtection="1">
      <protection locked="0"/>
    </xf>
    <xf numFmtId="0" fontId="21" fillId="10" borderId="0" xfId="2" applyFont="1" applyFill="1" applyAlignment="1" applyProtection="1">
      <alignment horizontal="center"/>
      <protection hidden="1"/>
    </xf>
    <xf numFmtId="0" fontId="11" fillId="0" borderId="0" xfId="2" applyFont="1" applyProtection="1">
      <protection hidden="1"/>
    </xf>
    <xf numFmtId="0" fontId="7" fillId="3" borderId="0" xfId="2" applyFont="1" applyFill="1" applyAlignment="1" applyProtection="1">
      <alignment vertical="center"/>
      <protection hidden="1"/>
    </xf>
    <xf numFmtId="0" fontId="11" fillId="0" borderId="11" xfId="2" applyFont="1" applyBorder="1" applyAlignment="1" applyProtection="1">
      <alignment vertical="center"/>
      <protection hidden="1"/>
    </xf>
    <xf numFmtId="0" fontId="11" fillId="3" borderId="0" xfId="2" applyFont="1" applyFill="1" applyAlignment="1" applyProtection="1">
      <alignment vertical="center"/>
      <protection hidden="1"/>
    </xf>
    <xf numFmtId="0" fontId="11" fillId="0" borderId="0" xfId="2" applyFont="1" applyAlignment="1" applyProtection="1">
      <alignment horizontal="left" vertical="center" wrapText="1"/>
      <protection hidden="1"/>
    </xf>
    <xf numFmtId="0" fontId="21" fillId="0" borderId="0" xfId="2" applyFont="1" applyAlignment="1" applyProtection="1">
      <alignment horizontal="left" vertical="center" wrapText="1"/>
      <protection hidden="1"/>
    </xf>
    <xf numFmtId="1" fontId="21" fillId="0" borderId="0" xfId="2" applyNumberFormat="1" applyFont="1" applyAlignment="1" applyProtection="1">
      <alignment vertical="center"/>
      <protection hidden="1"/>
    </xf>
    <xf numFmtId="0" fontId="21" fillId="10" borderId="0" xfId="2" applyFont="1" applyFill="1" applyProtection="1">
      <protection hidden="1"/>
    </xf>
    <xf numFmtId="165" fontId="15" fillId="3" borderId="0" xfId="2" applyNumberFormat="1" applyFont="1" applyFill="1" applyAlignment="1" applyProtection="1">
      <alignment vertical="center" wrapText="1"/>
      <protection hidden="1"/>
    </xf>
    <xf numFmtId="0" fontId="30" fillId="0" borderId="0" xfId="2" applyFont="1" applyProtection="1">
      <protection hidden="1"/>
    </xf>
    <xf numFmtId="0" fontId="11" fillId="3" borderId="0" xfId="2" applyFont="1" applyFill="1" applyAlignment="1" applyProtection="1">
      <alignment vertical="top" wrapText="1"/>
      <protection hidden="1"/>
    </xf>
    <xf numFmtId="2" fontId="11" fillId="0" borderId="0" xfId="2" applyNumberFormat="1" applyFont="1" applyAlignment="1" applyProtection="1">
      <alignment horizontal="right"/>
      <protection hidden="1"/>
    </xf>
    <xf numFmtId="0" fontId="21" fillId="0" borderId="12" xfId="2" applyFont="1" applyBorder="1" applyProtection="1">
      <protection hidden="1"/>
    </xf>
    <xf numFmtId="0" fontId="21" fillId="0" borderId="13" xfId="2" applyFont="1" applyBorder="1" applyProtection="1">
      <protection hidden="1"/>
    </xf>
    <xf numFmtId="2" fontId="11" fillId="5" borderId="10" xfId="2" applyNumberFormat="1" applyFont="1" applyFill="1" applyBorder="1" applyAlignment="1" applyProtection="1">
      <alignment horizontal="right"/>
      <protection locked="0"/>
    </xf>
    <xf numFmtId="2" fontId="11" fillId="0" borderId="0" xfId="2" applyNumberFormat="1" applyFont="1" applyProtection="1">
      <protection hidden="1"/>
    </xf>
    <xf numFmtId="0" fontId="11" fillId="0" borderId="0" xfId="2" applyFont="1" applyAlignment="1" applyProtection="1">
      <alignment horizontal="center" vertical="center"/>
      <protection hidden="1"/>
    </xf>
    <xf numFmtId="1" fontId="32" fillId="0" borderId="0" xfId="2" applyNumberFormat="1" applyFont="1" applyAlignment="1" applyProtection="1">
      <alignment horizontal="center" vertical="center"/>
      <protection hidden="1"/>
    </xf>
    <xf numFmtId="0" fontId="21" fillId="0" borderId="0" xfId="2" applyFont="1" applyAlignment="1">
      <alignment horizontal="center"/>
    </xf>
    <xf numFmtId="0" fontId="21" fillId="0" borderId="11" xfId="2" applyFont="1" applyBorder="1" applyProtection="1">
      <protection hidden="1"/>
    </xf>
    <xf numFmtId="1" fontId="11" fillId="5" borderId="10" xfId="2" applyNumberFormat="1" applyFont="1" applyFill="1" applyBorder="1" applyAlignment="1" applyProtection="1">
      <alignment horizontal="right"/>
      <protection locked="0"/>
    </xf>
    <xf numFmtId="2" fontId="21" fillId="0" borderId="0" xfId="2" applyNumberFormat="1" applyFont="1" applyAlignment="1" applyProtection="1">
      <alignment horizontal="right"/>
      <protection hidden="1"/>
    </xf>
    <xf numFmtId="0" fontId="33" fillId="0" borderId="0" xfId="2" applyFont="1" applyProtection="1">
      <protection hidden="1"/>
    </xf>
    <xf numFmtId="2" fontId="21" fillId="0" borderId="0" xfId="2" applyNumberFormat="1" applyFont="1" applyProtection="1">
      <protection hidden="1"/>
    </xf>
    <xf numFmtId="0" fontId="21" fillId="0" borderId="0" xfId="2" applyFont="1" applyAlignment="1">
      <alignment horizontal="left"/>
    </xf>
    <xf numFmtId="0" fontId="24" fillId="0" borderId="0" xfId="2"/>
    <xf numFmtId="0" fontId="11" fillId="11" borderId="10" xfId="2" applyFont="1" applyFill="1" applyBorder="1" applyAlignment="1" applyProtection="1">
      <alignment horizontal="center"/>
      <protection hidden="1"/>
    </xf>
    <xf numFmtId="166" fontId="11" fillId="12" borderId="10" xfId="2" applyNumberFormat="1" applyFont="1" applyFill="1" applyBorder="1" applyAlignment="1" applyProtection="1">
      <alignment horizontal="center"/>
      <protection hidden="1"/>
    </xf>
    <xf numFmtId="0" fontId="21" fillId="0" borderId="0" xfId="2" applyFont="1" applyAlignment="1">
      <alignment horizontal="right"/>
    </xf>
    <xf numFmtId="166" fontId="11" fillId="0" borderId="0" xfId="2" applyNumberFormat="1" applyFont="1" applyAlignment="1" applyProtection="1">
      <alignment horizontal="center"/>
      <protection hidden="1"/>
    </xf>
    <xf numFmtId="2" fontId="11" fillId="0" borderId="10" xfId="2" applyNumberFormat="1" applyFont="1" applyBorder="1" applyAlignment="1" applyProtection="1">
      <alignment horizontal="right"/>
      <protection hidden="1"/>
    </xf>
    <xf numFmtId="0" fontId="21" fillId="0" borderId="19" xfId="2" applyFont="1" applyBorder="1" applyProtection="1">
      <protection hidden="1"/>
    </xf>
    <xf numFmtId="0" fontId="21" fillId="0" borderId="20" xfId="2" applyFont="1" applyBorder="1" applyProtection="1">
      <protection hidden="1"/>
    </xf>
    <xf numFmtId="2" fontId="11" fillId="0" borderId="10" xfId="2" applyNumberFormat="1" applyFont="1" applyBorder="1" applyProtection="1">
      <protection hidden="1"/>
    </xf>
    <xf numFmtId="0" fontId="11" fillId="0" borderId="16" xfId="2" applyFont="1" applyBorder="1" applyAlignment="1" applyProtection="1">
      <alignment horizontal="right"/>
      <protection hidden="1"/>
    </xf>
    <xf numFmtId="3" fontId="11" fillId="4" borderId="18" xfId="2" applyNumberFormat="1" applyFont="1" applyFill="1" applyBorder="1" applyAlignment="1" applyProtection="1">
      <alignment horizontal="center"/>
      <protection hidden="1"/>
    </xf>
    <xf numFmtId="0" fontId="21" fillId="0" borderId="0" xfId="2" applyFont="1" applyAlignment="1" applyProtection="1">
      <alignment horizontal="left"/>
      <protection hidden="1"/>
    </xf>
    <xf numFmtId="0" fontId="36" fillId="0" borderId="0" xfId="2" applyFont="1" applyAlignment="1" applyProtection="1">
      <alignment horizontal="center" vertical="center"/>
      <protection hidden="1"/>
    </xf>
    <xf numFmtId="0" fontId="37" fillId="0" borderId="0" xfId="2" applyFont="1" applyAlignment="1" applyProtection="1">
      <alignment horizontal="center" vertical="center"/>
      <protection hidden="1"/>
    </xf>
    <xf numFmtId="0" fontId="38" fillId="0" borderId="0" xfId="2" applyFont="1" applyAlignment="1" applyProtection="1">
      <alignment vertical="center"/>
      <protection hidden="1"/>
    </xf>
    <xf numFmtId="0" fontId="39" fillId="12" borderId="10" xfId="2" applyFont="1" applyFill="1" applyBorder="1" applyAlignment="1" applyProtection="1">
      <alignment horizontal="center" vertical="center"/>
      <protection hidden="1"/>
    </xf>
    <xf numFmtId="0" fontId="39" fillId="5" borderId="10" xfId="2" applyFont="1" applyFill="1" applyBorder="1" applyAlignment="1" applyProtection="1">
      <alignment horizontal="center" vertical="center"/>
      <protection locked="0"/>
    </xf>
    <xf numFmtId="0" fontId="38" fillId="0" borderId="0" xfId="2" applyFont="1" applyAlignment="1" applyProtection="1">
      <alignment horizontal="center" vertical="center"/>
      <protection hidden="1"/>
    </xf>
    <xf numFmtId="0" fontId="38" fillId="0" borderId="0" xfId="2" applyFont="1" applyAlignment="1">
      <alignment horizontal="center" vertical="center"/>
    </xf>
    <xf numFmtId="0" fontId="40" fillId="0" borderId="0" xfId="2" applyFont="1" applyAlignment="1">
      <alignment horizontal="center" vertical="center"/>
    </xf>
    <xf numFmtId="0" fontId="11" fillId="0" borderId="16" xfId="2" applyFont="1" applyBorder="1" applyProtection="1">
      <protection hidden="1"/>
    </xf>
    <xf numFmtId="0" fontId="41" fillId="0" borderId="0" xfId="2" applyFont="1" applyProtection="1">
      <protection hidden="1"/>
    </xf>
    <xf numFmtId="0" fontId="42" fillId="0" borderId="0" xfId="2" applyFont="1" applyProtection="1">
      <protection hidden="1"/>
    </xf>
    <xf numFmtId="0" fontId="41" fillId="0" borderId="0" xfId="2" applyFont="1" applyAlignment="1" applyProtection="1">
      <alignment horizontal="center"/>
      <protection hidden="1"/>
    </xf>
    <xf numFmtId="0" fontId="42" fillId="0" borderId="0" xfId="2" applyFont="1" applyAlignment="1" applyProtection="1">
      <alignment horizontal="center"/>
      <protection hidden="1"/>
    </xf>
    <xf numFmtId="2" fontId="11" fillId="0" borderId="0" xfId="2" applyNumberFormat="1" applyFont="1" applyAlignment="1" applyProtection="1">
      <alignment horizontal="left"/>
      <protection hidden="1"/>
    </xf>
    <xf numFmtId="1" fontId="21" fillId="0" borderId="0" xfId="2" applyNumberFormat="1" applyFont="1" applyProtection="1">
      <protection hidden="1"/>
    </xf>
    <xf numFmtId="1" fontId="11" fillId="0" borderId="0" xfId="2" applyNumberFormat="1" applyFont="1" applyAlignment="1" applyProtection="1">
      <alignment horizontal="left"/>
      <protection hidden="1"/>
    </xf>
    <xf numFmtId="166" fontId="21" fillId="0" borderId="0" xfId="2" applyNumberFormat="1" applyFont="1" applyProtection="1">
      <protection hidden="1"/>
    </xf>
    <xf numFmtId="0" fontId="24" fillId="0" borderId="0" xfId="2" applyAlignment="1">
      <alignment horizontal="center"/>
    </xf>
    <xf numFmtId="0" fontId="34" fillId="0" borderId="0" xfId="2" applyFont="1" applyAlignment="1" applyProtection="1">
      <alignment horizontal="center"/>
      <protection hidden="1"/>
    </xf>
    <xf numFmtId="1" fontId="34" fillId="0" borderId="0" xfId="2" applyNumberFormat="1" applyFont="1" applyProtection="1">
      <protection hidden="1"/>
    </xf>
    <xf numFmtId="1" fontId="34" fillId="0" borderId="0" xfId="2" applyNumberFormat="1" applyFont="1" applyAlignment="1" applyProtection="1">
      <alignment horizontal="center"/>
      <protection hidden="1"/>
    </xf>
    <xf numFmtId="0" fontId="43" fillId="3" borderId="0" xfId="0" applyFont="1" applyFill="1" applyAlignment="1" applyProtection="1">
      <alignment vertical="center" wrapText="1"/>
      <protection hidden="1"/>
    </xf>
    <xf numFmtId="0" fontId="43" fillId="3" borderId="0" xfId="0" applyFont="1" applyFill="1" applyAlignment="1" applyProtection="1">
      <alignment horizontal="center" vertical="center" wrapText="1"/>
      <protection hidden="1"/>
    </xf>
    <xf numFmtId="0" fontId="43" fillId="3" borderId="0" xfId="0" applyFont="1" applyFill="1" applyAlignment="1" applyProtection="1">
      <alignment vertical="center"/>
      <protection hidden="1"/>
    </xf>
    <xf numFmtId="0" fontId="43" fillId="0" borderId="0" xfId="0" applyFont="1" applyAlignment="1" applyProtection="1">
      <alignment horizontal="center" vertical="center" wrapText="1"/>
      <protection hidden="1"/>
    </xf>
    <xf numFmtId="0" fontId="43" fillId="3" borderId="0" xfId="0" applyFont="1" applyFill="1" applyAlignment="1" applyProtection="1">
      <alignment horizontal="left" vertical="center" wrapText="1"/>
      <protection hidden="1"/>
    </xf>
    <xf numFmtId="0" fontId="43" fillId="0" borderId="0" xfId="0" applyFont="1" applyAlignment="1" applyProtection="1">
      <alignment vertical="center" wrapText="1"/>
      <protection hidden="1"/>
    </xf>
    <xf numFmtId="0" fontId="45" fillId="3" borderId="0" xfId="0" applyFont="1" applyFill="1" applyAlignment="1" applyProtection="1">
      <alignment horizontal="center" wrapText="1"/>
      <protection hidden="1"/>
    </xf>
    <xf numFmtId="0" fontId="43" fillId="3" borderId="0" xfId="0" applyFont="1" applyFill="1" applyAlignment="1" applyProtection="1">
      <alignment horizontal="right" vertical="center" wrapText="1"/>
      <protection hidden="1"/>
    </xf>
    <xf numFmtId="0" fontId="45" fillId="0" borderId="0" xfId="0" applyFont="1" applyAlignment="1" applyProtection="1">
      <alignment horizontal="left" vertical="center" wrapText="1"/>
      <protection hidden="1"/>
    </xf>
    <xf numFmtId="0" fontId="43" fillId="3" borderId="0" xfId="0" applyFont="1" applyFill="1" applyAlignment="1" applyProtection="1">
      <alignment horizontal="left" wrapText="1"/>
      <protection hidden="1"/>
    </xf>
    <xf numFmtId="0" fontId="43" fillId="3" borderId="0" xfId="0" applyFont="1" applyFill="1" applyAlignment="1" applyProtection="1">
      <alignment horizontal="left" vertical="center"/>
      <protection hidden="1"/>
    </xf>
    <xf numFmtId="0" fontId="45" fillId="3" borderId="0" xfId="0" applyFont="1" applyFill="1" applyAlignment="1" applyProtection="1">
      <alignment horizontal="left" vertical="center"/>
      <protection hidden="1"/>
    </xf>
    <xf numFmtId="0" fontId="43" fillId="3" borderId="0" xfId="0" applyFont="1" applyFill="1" applyAlignment="1" applyProtection="1">
      <alignment wrapText="1"/>
      <protection hidden="1"/>
    </xf>
    <xf numFmtId="0" fontId="43" fillId="3" borderId="0" xfId="0" applyFont="1" applyFill="1" applyAlignment="1" applyProtection="1">
      <alignment horizontal="justify" wrapText="1"/>
      <protection hidden="1"/>
    </xf>
    <xf numFmtId="0" fontId="43" fillId="3" borderId="0" xfId="0" applyFont="1" applyFill="1" applyAlignment="1" applyProtection="1">
      <alignment horizontal="left" vertical="top" wrapText="1"/>
      <protection hidden="1"/>
    </xf>
    <xf numFmtId="0" fontId="43" fillId="3" borderId="0" xfId="0" applyFont="1" applyFill="1" applyAlignment="1" applyProtection="1">
      <alignment vertical="top" wrapText="1"/>
      <protection hidden="1"/>
    </xf>
    <xf numFmtId="0" fontId="45" fillId="3" borderId="0" xfId="0" applyFont="1" applyFill="1" applyAlignment="1" applyProtection="1">
      <alignment horizontal="left" vertical="top" wrapText="1"/>
      <protection hidden="1"/>
    </xf>
    <xf numFmtId="0" fontId="45" fillId="3" borderId="0" xfId="0" applyFont="1" applyFill="1" applyAlignment="1" applyProtection="1">
      <alignment vertical="top" wrapText="1"/>
      <protection hidden="1"/>
    </xf>
    <xf numFmtId="0" fontId="47" fillId="0" borderId="0" xfId="0" applyFont="1" applyAlignment="1" applyProtection="1">
      <alignment vertical="top" wrapText="1"/>
      <protection hidden="1"/>
    </xf>
    <xf numFmtId="0" fontId="8" fillId="0" borderId="0" xfId="0" applyFont="1" applyAlignment="1" applyProtection="1">
      <alignment horizontal="left"/>
      <protection hidden="1"/>
    </xf>
    <xf numFmtId="0" fontId="8" fillId="0" borderId="0" xfId="0" applyFont="1" applyAlignment="1" applyProtection="1">
      <alignment horizontal="center"/>
      <protection hidden="1"/>
    </xf>
    <xf numFmtId="0" fontId="8" fillId="0" borderId="0" xfId="0" applyFont="1" applyAlignment="1" applyProtection="1">
      <alignment horizontal="right"/>
      <protection hidden="1"/>
    </xf>
    <xf numFmtId="0" fontId="9" fillId="0" borderId="0" xfId="0" applyFont="1" applyProtection="1">
      <protection hidden="1"/>
    </xf>
    <xf numFmtId="167" fontId="8" fillId="0" borderId="0" xfId="0" applyNumberFormat="1" applyFont="1" applyProtection="1">
      <protection hidden="1"/>
    </xf>
    <xf numFmtId="0" fontId="51" fillId="0" borderId="0" xfId="0" applyFont="1" applyAlignment="1" applyProtection="1">
      <alignment horizontal="left"/>
      <protection hidden="1"/>
    </xf>
    <xf numFmtId="0" fontId="2" fillId="0" borderId="0" xfId="0" applyFont="1" applyProtection="1">
      <protection hidden="1"/>
    </xf>
    <xf numFmtId="0" fontId="51" fillId="0" borderId="0" xfId="0" applyFont="1" applyProtection="1">
      <protection hidden="1"/>
    </xf>
    <xf numFmtId="0" fontId="53" fillId="0" borderId="1" xfId="3" applyBorder="1" applyProtection="1">
      <protection hidden="1"/>
    </xf>
    <xf numFmtId="0" fontId="53" fillId="0" borderId="2" xfId="3" applyBorder="1" applyProtection="1">
      <protection hidden="1"/>
    </xf>
    <xf numFmtId="0" fontId="53" fillId="0" borderId="3" xfId="3" applyBorder="1" applyProtection="1">
      <protection hidden="1"/>
    </xf>
    <xf numFmtId="0" fontId="53" fillId="0" borderId="7" xfId="3" applyBorder="1" applyProtection="1">
      <protection hidden="1"/>
    </xf>
    <xf numFmtId="0" fontId="53" fillId="0" borderId="8" xfId="3" applyBorder="1" applyProtection="1">
      <protection hidden="1"/>
    </xf>
    <xf numFmtId="0" fontId="53" fillId="0" borderId="23" xfId="3" applyBorder="1" applyProtection="1">
      <protection hidden="1"/>
    </xf>
    <xf numFmtId="0" fontId="53" fillId="0" borderId="0" xfId="3" applyProtection="1">
      <protection hidden="1"/>
    </xf>
    <xf numFmtId="0" fontId="53" fillId="0" borderId="24" xfId="3" applyBorder="1" applyProtection="1">
      <protection hidden="1"/>
    </xf>
    <xf numFmtId="0" fontId="53" fillId="0" borderId="26" xfId="3" applyBorder="1" applyProtection="1">
      <protection hidden="1"/>
    </xf>
    <xf numFmtId="0" fontId="53" fillId="0" borderId="0" xfId="3" applyAlignment="1" applyProtection="1">
      <alignment wrapText="1"/>
      <protection hidden="1"/>
    </xf>
    <xf numFmtId="0" fontId="53" fillId="0" borderId="4" xfId="3" applyBorder="1" applyProtection="1">
      <protection hidden="1"/>
    </xf>
    <xf numFmtId="0" fontId="53" fillId="0" borderId="5" xfId="3" applyBorder="1" applyProtection="1">
      <protection hidden="1"/>
    </xf>
    <xf numFmtId="0" fontId="53" fillId="0" borderId="6" xfId="3" applyBorder="1" applyProtection="1">
      <protection hidden="1"/>
    </xf>
    <xf numFmtId="0" fontId="56" fillId="0" borderId="0" xfId="3" applyFont="1" applyProtection="1">
      <protection hidden="1"/>
    </xf>
    <xf numFmtId="0" fontId="56" fillId="0" borderId="0" xfId="3" applyFont="1" applyAlignment="1" applyProtection="1">
      <alignment horizontal="center"/>
      <protection hidden="1"/>
    </xf>
    <xf numFmtId="0" fontId="56" fillId="0" borderId="0" xfId="3" applyFont="1" applyAlignment="1" applyProtection="1">
      <alignment horizontal="left"/>
      <protection hidden="1"/>
    </xf>
    <xf numFmtId="0" fontId="56" fillId="0" borderId="26" xfId="3" applyFont="1" applyBorder="1" applyAlignment="1" applyProtection="1">
      <alignment horizontal="center"/>
      <protection hidden="1"/>
    </xf>
    <xf numFmtId="0" fontId="53" fillId="0" borderId="0" xfId="3" applyAlignment="1" applyProtection="1">
      <alignment horizontal="left"/>
      <protection hidden="1"/>
    </xf>
    <xf numFmtId="0" fontId="56" fillId="0" borderId="2" xfId="3" applyFont="1" applyBorder="1" applyProtection="1">
      <protection hidden="1"/>
    </xf>
    <xf numFmtId="0" fontId="53" fillId="0" borderId="0" xfId="3" applyAlignment="1" applyProtection="1">
      <alignment horizontal="center"/>
      <protection hidden="1"/>
    </xf>
    <xf numFmtId="0" fontId="56" fillId="0" borderId="26" xfId="3" applyFont="1" applyBorder="1" applyAlignment="1" applyProtection="1">
      <alignment horizontal="left"/>
      <protection hidden="1"/>
    </xf>
    <xf numFmtId="0" fontId="53" fillId="0" borderId="24" xfId="3" applyBorder="1" applyAlignment="1" applyProtection="1">
      <alignment horizontal="center"/>
      <protection hidden="1"/>
    </xf>
    <xf numFmtId="0" fontId="56" fillId="0" borderId="26" xfId="3" applyFont="1" applyBorder="1" applyProtection="1">
      <protection hidden="1"/>
    </xf>
    <xf numFmtId="0" fontId="53" fillId="0" borderId="26" xfId="3" applyBorder="1" applyAlignment="1" applyProtection="1">
      <alignment horizontal="center"/>
      <protection hidden="1"/>
    </xf>
    <xf numFmtId="0" fontId="56" fillId="0" borderId="5" xfId="3" applyFont="1" applyBorder="1" applyAlignment="1" applyProtection="1">
      <alignment horizontal="center" vertical="center"/>
      <protection hidden="1"/>
    </xf>
    <xf numFmtId="0" fontId="53" fillId="0" borderId="24" xfId="3" applyBorder="1" applyAlignment="1" applyProtection="1">
      <alignment vertical="center"/>
      <protection hidden="1"/>
    </xf>
    <xf numFmtId="0" fontId="58" fillId="0" borderId="0" xfId="3" applyFont="1" applyAlignment="1" applyProtection="1">
      <alignment horizontal="center"/>
      <protection hidden="1"/>
    </xf>
    <xf numFmtId="0" fontId="53" fillId="0" borderId="0" xfId="3" applyAlignment="1" applyProtection="1">
      <alignment vertical="center"/>
      <protection hidden="1"/>
    </xf>
    <xf numFmtId="0" fontId="53" fillId="0" borderId="0" xfId="3" applyAlignment="1" applyProtection="1">
      <alignment horizontal="center" vertical="center"/>
      <protection hidden="1"/>
    </xf>
    <xf numFmtId="0" fontId="53" fillId="0" borderId="26" xfId="3" applyBorder="1" applyAlignment="1" applyProtection="1">
      <alignment vertical="center"/>
      <protection hidden="1"/>
    </xf>
    <xf numFmtId="0" fontId="56" fillId="0" borderId="24" xfId="3" applyFont="1" applyBorder="1" applyProtection="1">
      <protection hidden="1"/>
    </xf>
    <xf numFmtId="0" fontId="56" fillId="0" borderId="0" xfId="3" applyFont="1" applyAlignment="1" applyProtection="1">
      <alignment horizontal="left" vertical="top" wrapText="1"/>
      <protection hidden="1"/>
    </xf>
    <xf numFmtId="0" fontId="56" fillId="0" borderId="26" xfId="3" applyFont="1" applyBorder="1" applyAlignment="1" applyProtection="1">
      <alignment vertical="center"/>
      <protection hidden="1"/>
    </xf>
    <xf numFmtId="0" fontId="56" fillId="0" borderId="2" xfId="3" applyFont="1" applyBorder="1" applyAlignment="1" applyProtection="1">
      <alignment horizontal="center" vertical="center"/>
      <protection hidden="1"/>
    </xf>
    <xf numFmtId="0" fontId="60" fillId="0" borderId="5" xfId="3" applyFont="1" applyBorder="1" applyProtection="1">
      <protection hidden="1"/>
    </xf>
    <xf numFmtId="0" fontId="53" fillId="0" borderId="1" xfId="3" applyBorder="1" applyAlignment="1" applyProtection="1">
      <alignment vertical="center" wrapText="1"/>
      <protection hidden="1"/>
    </xf>
    <xf numFmtId="0" fontId="53" fillId="0" borderId="2" xfId="3" applyBorder="1" applyAlignment="1" applyProtection="1">
      <alignment vertical="center" wrapText="1"/>
      <protection hidden="1"/>
    </xf>
    <xf numFmtId="0" fontId="53" fillId="0" borderId="3" xfId="3" applyBorder="1" applyAlignment="1" applyProtection="1">
      <alignment vertical="center" wrapText="1"/>
      <protection hidden="1"/>
    </xf>
    <xf numFmtId="0" fontId="56" fillId="0" borderId="8" xfId="3" applyFont="1" applyBorder="1" applyAlignment="1" applyProtection="1">
      <alignment horizontal="center" vertical="center"/>
      <protection hidden="1"/>
    </xf>
    <xf numFmtId="0" fontId="53" fillId="0" borderId="7" xfId="3" applyBorder="1" applyAlignment="1" applyProtection="1">
      <alignment vertical="center"/>
      <protection hidden="1"/>
    </xf>
    <xf numFmtId="0" fontId="57" fillId="0" borderId="8" xfId="3" applyFont="1" applyBorder="1" applyAlignment="1" applyProtection="1">
      <alignment vertical="center"/>
      <protection hidden="1"/>
    </xf>
    <xf numFmtId="0" fontId="53" fillId="0" borderId="8" xfId="3" applyBorder="1" applyAlignment="1" applyProtection="1">
      <alignment vertical="center"/>
      <protection hidden="1"/>
    </xf>
    <xf numFmtId="0" fontId="53" fillId="0" borderId="23" xfId="3" applyBorder="1" applyAlignment="1" applyProtection="1">
      <alignment vertical="center"/>
      <protection hidden="1"/>
    </xf>
    <xf numFmtId="0" fontId="56" fillId="0" borderId="7" xfId="3" applyFont="1" applyBorder="1" applyAlignment="1" applyProtection="1">
      <alignment vertical="center"/>
      <protection hidden="1"/>
    </xf>
    <xf numFmtId="0" fontId="56" fillId="0" borderId="8" xfId="3" applyFont="1" applyBorder="1" applyAlignment="1" applyProtection="1">
      <alignment vertical="center"/>
      <protection hidden="1"/>
    </xf>
    <xf numFmtId="0" fontId="53" fillId="0" borderId="8" xfId="3" applyBorder="1" applyAlignment="1" applyProtection="1">
      <alignment horizontal="center" vertical="center"/>
      <protection hidden="1"/>
    </xf>
    <xf numFmtId="0" fontId="56" fillId="0" borderId="8" xfId="3" applyFont="1" applyBorder="1" applyAlignment="1" applyProtection="1">
      <alignment horizontal="left" vertical="center"/>
      <protection hidden="1"/>
    </xf>
    <xf numFmtId="0" fontId="56" fillId="0" borderId="23" xfId="3" applyFont="1" applyBorder="1" applyAlignment="1" applyProtection="1">
      <alignment vertical="center"/>
      <protection hidden="1"/>
    </xf>
    <xf numFmtId="0" fontId="56" fillId="0" borderId="23" xfId="3" applyFont="1" applyBorder="1" applyAlignment="1" applyProtection="1">
      <alignment horizontal="left" vertical="center"/>
      <protection hidden="1"/>
    </xf>
    <xf numFmtId="0" fontId="61" fillId="0" borderId="6" xfId="3" applyFont="1" applyBorder="1" applyAlignment="1" applyProtection="1">
      <alignment horizontal="left" vertical="center"/>
      <protection hidden="1"/>
    </xf>
    <xf numFmtId="0" fontId="53" fillId="0" borderId="1" xfId="3" applyBorder="1" applyAlignment="1" applyProtection="1">
      <alignment vertical="center"/>
      <protection hidden="1"/>
    </xf>
    <xf numFmtId="0" fontId="57" fillId="0" borderId="2" xfId="3" applyFont="1" applyBorder="1" applyProtection="1">
      <protection hidden="1"/>
    </xf>
    <xf numFmtId="0" fontId="53" fillId="0" borderId="2" xfId="3" applyBorder="1" applyAlignment="1" applyProtection="1">
      <alignment vertical="center"/>
      <protection hidden="1"/>
    </xf>
    <xf numFmtId="0" fontId="56" fillId="0" borderId="2" xfId="3" applyFont="1" applyBorder="1" applyAlignment="1" applyProtection="1">
      <alignment horizontal="left" vertical="center"/>
      <protection hidden="1"/>
    </xf>
    <xf numFmtId="0" fontId="53" fillId="0" borderId="2" xfId="3" applyBorder="1" applyAlignment="1" applyProtection="1">
      <alignment horizontal="left" vertical="center"/>
      <protection hidden="1"/>
    </xf>
    <xf numFmtId="0" fontId="53" fillId="0" borderId="5" xfId="3" applyBorder="1" applyAlignment="1" applyProtection="1">
      <alignment vertical="center"/>
      <protection hidden="1"/>
    </xf>
    <xf numFmtId="0" fontId="53" fillId="0" borderId="4" xfId="3" applyBorder="1" applyAlignment="1" applyProtection="1">
      <alignment vertical="center"/>
      <protection hidden="1"/>
    </xf>
    <xf numFmtId="0" fontId="57" fillId="0" borderId="5" xfId="3" applyFont="1" applyBorder="1" applyProtection="1">
      <protection hidden="1"/>
    </xf>
    <xf numFmtId="0" fontId="53" fillId="0" borderId="5" xfId="3" applyBorder="1" applyAlignment="1" applyProtection="1">
      <alignment horizontal="center" vertical="center"/>
      <protection hidden="1"/>
    </xf>
    <xf numFmtId="0" fontId="57" fillId="0" borderId="8" xfId="3" applyFont="1" applyBorder="1" applyProtection="1">
      <protection hidden="1"/>
    </xf>
    <xf numFmtId="0" fontId="53" fillId="0" borderId="8" xfId="3" applyBorder="1" applyAlignment="1" applyProtection="1">
      <alignment horizontal="left" vertical="center"/>
      <protection hidden="1"/>
    </xf>
    <xf numFmtId="0" fontId="57" fillId="0" borderId="0" xfId="3" applyFont="1" applyProtection="1">
      <protection hidden="1"/>
    </xf>
    <xf numFmtId="0" fontId="56" fillId="0" borderId="26" xfId="3" applyFont="1" applyBorder="1" applyAlignment="1" applyProtection="1">
      <alignment vertical="top"/>
      <protection hidden="1"/>
    </xf>
    <xf numFmtId="0" fontId="56" fillId="0" borderId="0" xfId="3" applyFont="1" applyAlignment="1" applyProtection="1">
      <alignment vertical="top"/>
      <protection hidden="1"/>
    </xf>
    <xf numFmtId="0" fontId="60" fillId="0" borderId="0" xfId="3" applyFont="1" applyAlignment="1" applyProtection="1">
      <alignment horizontal="left" vertical="center"/>
      <protection hidden="1"/>
    </xf>
    <xf numFmtId="0" fontId="60" fillId="0" borderId="0" xfId="3" applyFont="1" applyAlignment="1" applyProtection="1">
      <alignment vertical="center" wrapText="1"/>
      <protection hidden="1"/>
    </xf>
    <xf numFmtId="0" fontId="60" fillId="0" borderId="26" xfId="3" applyFont="1" applyBorder="1" applyAlignment="1" applyProtection="1">
      <alignment vertical="center" wrapText="1"/>
      <protection hidden="1"/>
    </xf>
    <xf numFmtId="0" fontId="56" fillId="0" borderId="24" xfId="3" applyFont="1" applyBorder="1" applyAlignment="1" applyProtection="1">
      <alignment vertical="center"/>
      <protection hidden="1"/>
    </xf>
    <xf numFmtId="0" fontId="57" fillId="0" borderId="0" xfId="3" applyFont="1" applyAlignment="1" applyProtection="1">
      <alignment vertical="center"/>
      <protection hidden="1"/>
    </xf>
    <xf numFmtId="0" fontId="56" fillId="0" borderId="0" xfId="3" applyFont="1" applyAlignment="1" applyProtection="1">
      <alignment vertical="center"/>
      <protection hidden="1"/>
    </xf>
    <xf numFmtId="0" fontId="59" fillId="0" borderId="0" xfId="3" applyFont="1" applyProtection="1">
      <protection hidden="1"/>
    </xf>
    <xf numFmtId="0" fontId="53" fillId="0" borderId="1" xfId="4" applyBorder="1"/>
    <xf numFmtId="0" fontId="53" fillId="0" borderId="2" xfId="4" applyBorder="1"/>
    <xf numFmtId="0" fontId="53" fillId="0" borderId="3" xfId="4" applyBorder="1"/>
    <xf numFmtId="0" fontId="53" fillId="0" borderId="0" xfId="4"/>
    <xf numFmtId="0" fontId="53" fillId="0" borderId="24" xfId="4" applyBorder="1"/>
    <xf numFmtId="0" fontId="53" fillId="0" borderId="26" xfId="4" applyBorder="1"/>
    <xf numFmtId="0" fontId="53" fillId="0" borderId="0" xfId="4" applyAlignment="1">
      <alignment wrapText="1"/>
    </xf>
    <xf numFmtId="0" fontId="53" fillId="0" borderId="4" xfId="4" applyBorder="1"/>
    <xf numFmtId="0" fontId="53" fillId="0" borderId="5" xfId="4" applyBorder="1"/>
    <xf numFmtId="0" fontId="53" fillId="0" borderId="6" xfId="4" applyBorder="1"/>
    <xf numFmtId="0" fontId="56" fillId="0" borderId="0" xfId="4" applyFont="1"/>
    <xf numFmtId="0" fontId="53" fillId="0" borderId="0" xfId="4" applyAlignment="1">
      <alignment horizontal="center"/>
    </xf>
    <xf numFmtId="0" fontId="53" fillId="0" borderId="0" xfId="4" applyAlignment="1">
      <alignment vertical="center"/>
    </xf>
    <xf numFmtId="0" fontId="65" fillId="0" borderId="0" xfId="3" applyFont="1" applyAlignment="1" applyProtection="1">
      <alignment horizontal="center" vertical="center"/>
      <protection hidden="1"/>
    </xf>
    <xf numFmtId="0" fontId="62" fillId="0" borderId="0" xfId="3" applyFont="1" applyAlignment="1" applyProtection="1">
      <alignment horizontal="left"/>
      <protection hidden="1"/>
    </xf>
    <xf numFmtId="49" fontId="53" fillId="0" borderId="0" xfId="3" applyNumberFormat="1" applyProtection="1">
      <protection hidden="1"/>
    </xf>
    <xf numFmtId="0" fontId="62" fillId="0" borderId="0" xfId="3" applyFont="1" applyProtection="1">
      <protection hidden="1"/>
    </xf>
    <xf numFmtId="0" fontId="53" fillId="0" borderId="0" xfId="3" applyAlignment="1" applyProtection="1">
      <alignment horizontal="right"/>
      <protection hidden="1"/>
    </xf>
    <xf numFmtId="0" fontId="67" fillId="0" borderId="0" xfId="2" applyFont="1" applyProtection="1">
      <protection hidden="1"/>
    </xf>
    <xf numFmtId="0" fontId="68" fillId="14" borderId="0" xfId="2" applyFont="1" applyFill="1" applyProtection="1">
      <protection hidden="1"/>
    </xf>
    <xf numFmtId="0" fontId="42" fillId="14" borderId="0" xfId="2" applyFont="1" applyFill="1" applyProtection="1">
      <protection hidden="1"/>
    </xf>
    <xf numFmtId="0" fontId="42" fillId="14" borderId="0" xfId="2" applyFont="1" applyFill="1" applyAlignment="1" applyProtection="1">
      <alignment horizontal="center"/>
      <protection hidden="1"/>
    </xf>
    <xf numFmtId="0" fontId="69" fillId="0" borderId="0" xfId="2" applyFont="1" applyProtection="1">
      <protection hidden="1"/>
    </xf>
    <xf numFmtId="0" fontId="18" fillId="0" borderId="0" xfId="2" applyFont="1" applyAlignment="1" applyProtection="1">
      <alignment horizontal="center"/>
      <protection hidden="1"/>
    </xf>
    <xf numFmtId="0" fontId="42" fillId="0" borderId="11" xfId="2" applyFont="1" applyBorder="1" applyProtection="1">
      <protection hidden="1"/>
    </xf>
    <xf numFmtId="0" fontId="67" fillId="0" borderId="0" xfId="2" applyFont="1" applyAlignment="1" applyProtection="1">
      <alignment horizontal="center"/>
      <protection hidden="1"/>
    </xf>
    <xf numFmtId="2" fontId="67" fillId="0" borderId="0" xfId="2" applyNumberFormat="1" applyFont="1" applyAlignment="1" applyProtection="1">
      <alignment horizontal="center"/>
      <protection hidden="1"/>
    </xf>
    <xf numFmtId="2" fontId="67" fillId="0" borderId="0" xfId="2" applyNumberFormat="1" applyFont="1" applyProtection="1">
      <protection hidden="1"/>
    </xf>
    <xf numFmtId="0" fontId="42" fillId="0" borderId="0" xfId="2" applyFont="1" applyAlignment="1" applyProtection="1">
      <alignment wrapText="1"/>
      <protection hidden="1"/>
    </xf>
    <xf numFmtId="9" fontId="42" fillId="0" borderId="0" xfId="2" applyNumberFormat="1" applyFont="1" applyAlignment="1" applyProtection="1">
      <alignment horizontal="center" vertical="center"/>
      <protection hidden="1"/>
    </xf>
    <xf numFmtId="9" fontId="42" fillId="13" borderId="0" xfId="2" applyNumberFormat="1" applyFont="1" applyFill="1" applyAlignment="1" applyProtection="1">
      <alignment horizontal="center" vertical="center"/>
      <protection hidden="1"/>
    </xf>
    <xf numFmtId="4" fontId="67" fillId="0" borderId="0" xfId="2" applyNumberFormat="1" applyFont="1" applyProtection="1">
      <protection hidden="1"/>
    </xf>
    <xf numFmtId="10" fontId="42" fillId="0" borderId="0" xfId="2" applyNumberFormat="1" applyFont="1" applyAlignment="1" applyProtection="1">
      <alignment horizontal="right" vertical="center"/>
      <protection hidden="1"/>
    </xf>
    <xf numFmtId="4" fontId="42" fillId="4" borderId="0" xfId="2" applyNumberFormat="1" applyFont="1" applyFill="1" applyAlignment="1" applyProtection="1">
      <alignment horizontal="center"/>
      <protection hidden="1"/>
    </xf>
    <xf numFmtId="4" fontId="42" fillId="0" borderId="0" xfId="2" applyNumberFormat="1" applyFont="1" applyAlignment="1" applyProtection="1">
      <alignment horizontal="center"/>
      <protection hidden="1"/>
    </xf>
    <xf numFmtId="0" fontId="42" fillId="0" borderId="0" xfId="2" applyFont="1" applyAlignment="1" applyProtection="1">
      <alignment horizontal="right"/>
      <protection hidden="1"/>
    </xf>
    <xf numFmtId="2" fontId="67" fillId="0" borderId="0" xfId="2" applyNumberFormat="1" applyFont="1" applyAlignment="1" applyProtection="1">
      <alignment horizontal="left"/>
      <protection hidden="1"/>
    </xf>
    <xf numFmtId="4" fontId="42" fillId="0" borderId="0" xfId="2" applyNumberFormat="1" applyFont="1" applyProtection="1">
      <protection hidden="1"/>
    </xf>
    <xf numFmtId="1" fontId="67" fillId="0" borderId="0" xfId="2" applyNumberFormat="1" applyFont="1" applyProtection="1">
      <protection hidden="1"/>
    </xf>
    <xf numFmtId="0" fontId="11" fillId="0" borderId="0" xfId="2" applyFont="1" applyAlignment="1" applyProtection="1">
      <alignment horizontal="left"/>
      <protection hidden="1"/>
    </xf>
    <xf numFmtId="1" fontId="42" fillId="0" borderId="0" xfId="2" applyNumberFormat="1" applyFont="1" applyAlignment="1" applyProtection="1">
      <alignment horizontal="center"/>
      <protection hidden="1"/>
    </xf>
    <xf numFmtId="1" fontId="18" fillId="0" borderId="0" xfId="2" applyNumberFormat="1" applyFont="1" applyProtection="1">
      <protection hidden="1"/>
    </xf>
    <xf numFmtId="0" fontId="42" fillId="4" borderId="0" xfId="2" applyFont="1" applyFill="1" applyProtection="1">
      <protection hidden="1"/>
    </xf>
    <xf numFmtId="2" fontId="42" fillId="0" borderId="0" xfId="2" applyNumberFormat="1" applyFont="1" applyAlignment="1" applyProtection="1">
      <alignment horizontal="center"/>
      <protection hidden="1"/>
    </xf>
    <xf numFmtId="9" fontId="42" fillId="0" borderId="0" xfId="2" applyNumberFormat="1" applyFont="1" applyProtection="1">
      <protection hidden="1"/>
    </xf>
    <xf numFmtId="168" fontId="11" fillId="0" borderId="0" xfId="2" applyNumberFormat="1" applyFont="1" applyAlignment="1" applyProtection="1">
      <alignment horizontal="left"/>
      <protection hidden="1"/>
    </xf>
    <xf numFmtId="1" fontId="67" fillId="0" borderId="0" xfId="2" applyNumberFormat="1" applyFont="1" applyAlignment="1" applyProtection="1">
      <alignment horizontal="center"/>
      <protection hidden="1"/>
    </xf>
    <xf numFmtId="1" fontId="42" fillId="0" borderId="0" xfId="2" applyNumberFormat="1" applyFont="1" applyProtection="1">
      <protection hidden="1"/>
    </xf>
    <xf numFmtId="2" fontId="42" fillId="0" borderId="0" xfId="2" applyNumberFormat="1" applyFont="1" applyAlignment="1" applyProtection="1">
      <alignment horizontal="left"/>
      <protection hidden="1"/>
    </xf>
    <xf numFmtId="0" fontId="74" fillId="0" borderId="0" xfId="2" applyFont="1" applyAlignment="1" applyProtection="1">
      <alignment horizontal="right"/>
      <protection hidden="1"/>
    </xf>
    <xf numFmtId="4" fontId="11" fillId="0" borderId="0" xfId="2" applyNumberFormat="1" applyFont="1" applyAlignment="1" applyProtection="1">
      <alignment horizontal="left"/>
      <protection hidden="1"/>
    </xf>
    <xf numFmtId="0" fontId="42" fillId="0" borderId="0" xfId="2" applyFont="1" applyAlignment="1" applyProtection="1">
      <alignment horizontal="left"/>
      <protection hidden="1"/>
    </xf>
    <xf numFmtId="10" fontId="42" fillId="13" borderId="0" xfId="2" applyNumberFormat="1" applyFont="1" applyFill="1" applyAlignment="1" applyProtection="1">
      <alignment horizontal="center" vertical="center"/>
      <protection hidden="1"/>
    </xf>
    <xf numFmtId="4" fontId="67" fillId="0" borderId="0" xfId="2" applyNumberFormat="1" applyFont="1" applyAlignment="1" applyProtection="1">
      <alignment horizontal="center"/>
      <protection hidden="1"/>
    </xf>
    <xf numFmtId="0" fontId="67" fillId="0" borderId="0" xfId="2" applyFont="1" applyAlignment="1" applyProtection="1">
      <alignment horizontal="left"/>
      <protection hidden="1"/>
    </xf>
    <xf numFmtId="10" fontId="42" fillId="0" borderId="0" xfId="2" applyNumberFormat="1" applyFont="1" applyAlignment="1" applyProtection="1">
      <alignment vertical="center"/>
      <protection hidden="1"/>
    </xf>
    <xf numFmtId="3" fontId="67" fillId="0" borderId="0" xfId="2" applyNumberFormat="1" applyFont="1" applyProtection="1">
      <protection hidden="1"/>
    </xf>
    <xf numFmtId="3" fontId="42" fillId="0" borderId="0" xfId="2" applyNumberFormat="1" applyFont="1" applyProtection="1">
      <protection hidden="1"/>
    </xf>
    <xf numFmtId="3" fontId="67" fillId="0" borderId="0" xfId="2" applyNumberFormat="1" applyFont="1" applyAlignment="1" applyProtection="1">
      <alignment horizontal="center"/>
      <protection hidden="1"/>
    </xf>
    <xf numFmtId="0" fontId="42" fillId="0" borderId="0" xfId="2" quotePrefix="1" applyFont="1" applyAlignment="1" applyProtection="1">
      <alignment horizontal="center"/>
      <protection hidden="1"/>
    </xf>
    <xf numFmtId="0" fontId="7" fillId="16" borderId="10" xfId="0" applyFont="1" applyFill="1" applyBorder="1" applyAlignment="1" applyProtection="1">
      <alignment horizontal="left"/>
      <protection hidden="1"/>
    </xf>
    <xf numFmtId="0" fontId="7" fillId="16" borderId="10" xfId="0" applyFont="1" applyFill="1" applyBorder="1" applyProtection="1">
      <protection hidden="1"/>
    </xf>
    <xf numFmtId="0" fontId="18" fillId="16" borderId="10" xfId="0" applyFont="1" applyFill="1" applyBorder="1" applyAlignment="1" applyProtection="1">
      <alignment horizontal="center" vertical="center" wrapText="1"/>
      <protection hidden="1"/>
    </xf>
    <xf numFmtId="0" fontId="18" fillId="16" borderId="9" xfId="0" applyFont="1" applyFill="1" applyBorder="1" applyAlignment="1" applyProtection="1">
      <alignment horizontal="center" vertical="center" wrapText="1"/>
      <protection hidden="1"/>
    </xf>
    <xf numFmtId="0" fontId="9" fillId="16" borderId="9" xfId="0" applyFont="1" applyFill="1" applyBorder="1" applyAlignment="1" applyProtection="1">
      <alignment horizontal="center" vertical="center"/>
      <protection hidden="1"/>
    </xf>
    <xf numFmtId="0" fontId="9" fillId="16" borderId="10" xfId="0" applyFont="1" applyFill="1" applyBorder="1" applyProtection="1">
      <protection hidden="1"/>
    </xf>
    <xf numFmtId="0" fontId="9" fillId="16" borderId="10" xfId="0" applyFont="1" applyFill="1" applyBorder="1" applyAlignment="1" applyProtection="1">
      <alignment horizontal="center"/>
      <protection hidden="1"/>
    </xf>
    <xf numFmtId="0" fontId="45" fillId="3" borderId="0" xfId="0" applyFont="1" applyFill="1" applyProtection="1">
      <protection hidden="1"/>
    </xf>
    <xf numFmtId="0" fontId="56" fillId="0" borderId="23" xfId="3" applyFont="1" applyBorder="1" applyAlignment="1" applyProtection="1">
      <alignment horizontal="center" vertical="center"/>
      <protection hidden="1"/>
    </xf>
    <xf numFmtId="3" fontId="41" fillId="12" borderId="10" xfId="2" applyNumberFormat="1" applyFont="1" applyFill="1" applyBorder="1" applyAlignment="1" applyProtection="1">
      <alignment horizontal="center"/>
      <protection hidden="1"/>
    </xf>
    <xf numFmtId="3" fontId="34" fillId="12" borderId="10" xfId="2" applyNumberFormat="1" applyFont="1" applyFill="1" applyBorder="1" applyAlignment="1" applyProtection="1">
      <alignment horizontal="center"/>
      <protection hidden="1"/>
    </xf>
    <xf numFmtId="0" fontId="60" fillId="0" borderId="5" xfId="4" applyFont="1" applyBorder="1"/>
    <xf numFmtId="0" fontId="61" fillId="0" borderId="26" xfId="3" applyFont="1" applyBorder="1" applyAlignment="1" applyProtection="1">
      <alignment horizontal="left" vertical="center"/>
      <protection hidden="1"/>
    </xf>
    <xf numFmtId="0" fontId="61" fillId="0" borderId="23" xfId="3" applyFont="1" applyBorder="1" applyAlignment="1" applyProtection="1">
      <alignment horizontal="left" vertical="center"/>
      <protection hidden="1"/>
    </xf>
    <xf numFmtId="3" fontId="56" fillId="0" borderId="23" xfId="3" applyNumberFormat="1" applyFont="1" applyBorder="1" applyAlignment="1" applyProtection="1">
      <alignment horizontal="center" vertical="center"/>
      <protection hidden="1"/>
    </xf>
    <xf numFmtId="0" fontId="12" fillId="0" borderId="0" xfId="2" applyFont="1" applyProtection="1">
      <protection hidden="1"/>
    </xf>
    <xf numFmtId="0" fontId="11" fillId="0" borderId="0" xfId="2" applyFont="1" applyProtection="1">
      <protection locked="0"/>
    </xf>
    <xf numFmtId="0" fontId="21" fillId="0" borderId="0" xfId="2" applyFont="1"/>
    <xf numFmtId="0" fontId="66" fillId="0" borderId="0" xfId="3" applyFont="1" applyAlignment="1" applyProtection="1">
      <alignment horizontal="left"/>
      <protection locked="0"/>
    </xf>
    <xf numFmtId="0" fontId="73" fillId="0" borderId="0" xfId="2" applyFont="1" applyAlignment="1" applyProtection="1">
      <alignment horizontal="right"/>
      <protection hidden="1"/>
    </xf>
    <xf numFmtId="0" fontId="18" fillId="0" borderId="0" xfId="2" applyFont="1" applyAlignment="1" applyProtection="1">
      <alignment horizontal="left"/>
      <protection hidden="1"/>
    </xf>
    <xf numFmtId="1" fontId="18" fillId="0" borderId="0" xfId="2" applyNumberFormat="1" applyFont="1" applyAlignment="1" applyProtection="1">
      <alignment horizontal="center"/>
      <protection hidden="1"/>
    </xf>
    <xf numFmtId="168" fontId="67" fillId="0" borderId="0" xfId="2" applyNumberFormat="1" applyFont="1" applyAlignment="1" applyProtection="1">
      <alignment horizontal="center"/>
      <protection hidden="1"/>
    </xf>
    <xf numFmtId="10" fontId="42" fillId="0" borderId="0" xfId="2" applyNumberFormat="1" applyFont="1" applyAlignment="1" applyProtection="1">
      <alignment horizontal="center" vertical="center"/>
      <protection hidden="1"/>
    </xf>
    <xf numFmtId="2" fontId="42" fillId="0" borderId="0" xfId="2" applyNumberFormat="1" applyFont="1" applyAlignment="1" applyProtection="1">
      <alignment horizontal="right"/>
      <protection hidden="1"/>
    </xf>
    <xf numFmtId="2" fontId="42" fillId="0" borderId="0" xfId="2" applyNumberFormat="1" applyFont="1" applyProtection="1">
      <protection hidden="1"/>
    </xf>
    <xf numFmtId="0" fontId="72" fillId="0" borderId="0" xfId="2" applyFont="1" applyProtection="1">
      <protection hidden="1"/>
    </xf>
    <xf numFmtId="168" fontId="42" fillId="0" borderId="0" xfId="2" applyNumberFormat="1" applyFont="1" applyProtection="1">
      <protection hidden="1"/>
    </xf>
    <xf numFmtId="0" fontId="18" fillId="0" borderId="0" xfId="2" applyFont="1" applyProtection="1">
      <protection hidden="1"/>
    </xf>
    <xf numFmtId="0" fontId="68" fillId="0" borderId="0" xfId="2" applyFont="1" applyProtection="1">
      <protection hidden="1"/>
    </xf>
    <xf numFmtId="0" fontId="69" fillId="0" borderId="0" xfId="2" applyFont="1" applyAlignment="1" applyProtection="1">
      <alignment horizontal="right"/>
      <protection hidden="1"/>
    </xf>
    <xf numFmtId="0" fontId="70" fillId="0" borderId="0" xfId="2" applyFont="1" applyAlignment="1" applyProtection="1">
      <alignment horizontal="left"/>
      <protection hidden="1"/>
    </xf>
    <xf numFmtId="0" fontId="71" fillId="0" borderId="0" xfId="2" applyFont="1" applyAlignment="1" applyProtection="1">
      <alignment horizontal="center"/>
      <protection hidden="1"/>
    </xf>
    <xf numFmtId="9" fontId="71" fillId="0" borderId="0" xfId="2" applyNumberFormat="1" applyFont="1" applyAlignment="1" applyProtection="1">
      <alignment horizontal="center" vertical="center"/>
      <protection hidden="1"/>
    </xf>
    <xf numFmtId="1" fontId="72" fillId="0" borderId="0" xfId="2" applyNumberFormat="1" applyFont="1" applyAlignment="1" applyProtection="1">
      <alignment horizontal="center"/>
      <protection hidden="1"/>
    </xf>
    <xf numFmtId="0" fontId="56" fillId="0" borderId="0" xfId="0" applyFont="1"/>
    <xf numFmtId="2" fontId="56" fillId="0" borderId="0" xfId="0" applyNumberFormat="1" applyFont="1"/>
    <xf numFmtId="49" fontId="11" fillId="0" borderId="0" xfId="2" applyNumberFormat="1" applyFont="1" applyProtection="1">
      <protection locked="0"/>
    </xf>
    <xf numFmtId="0" fontId="11" fillId="0" borderId="10" xfId="2" applyFont="1" applyBorder="1" applyProtection="1">
      <protection hidden="1"/>
    </xf>
    <xf numFmtId="1" fontId="11" fillId="0" borderId="0" xfId="2" applyNumberFormat="1" applyFont="1" applyProtection="1">
      <protection hidden="1"/>
    </xf>
    <xf numFmtId="3" fontId="11" fillId="0" borderId="0" xfId="2" applyNumberFormat="1" applyFont="1" applyProtection="1">
      <protection hidden="1"/>
    </xf>
    <xf numFmtId="3" fontId="34" fillId="0" borderId="0" xfId="2" applyNumberFormat="1" applyFont="1" applyAlignment="1" applyProtection="1">
      <alignment horizontal="center"/>
      <protection hidden="1"/>
    </xf>
    <xf numFmtId="0" fontId="79" fillId="12" borderId="10" xfId="2" applyFont="1" applyFill="1" applyBorder="1" applyAlignment="1" applyProtection="1">
      <alignment horizontal="left" vertical="center"/>
      <protection hidden="1"/>
    </xf>
    <xf numFmtId="3" fontId="34" fillId="0" borderId="0" xfId="2" applyNumberFormat="1" applyFont="1" applyProtection="1">
      <protection hidden="1"/>
    </xf>
    <xf numFmtId="0" fontId="53" fillId="0" borderId="0" xfId="0" applyFont="1"/>
    <xf numFmtId="3" fontId="21" fillId="0" borderId="0" xfId="2" applyNumberFormat="1" applyFont="1" applyProtection="1">
      <protection hidden="1"/>
    </xf>
    <xf numFmtId="3" fontId="53" fillId="0" borderId="0" xfId="0" applyNumberFormat="1" applyFont="1"/>
    <xf numFmtId="0" fontId="42" fillId="0" borderId="8" xfId="2" applyFont="1" applyBorder="1" applyProtection="1">
      <protection hidden="1"/>
    </xf>
    <xf numFmtId="0" fontId="28" fillId="0" borderId="8" xfId="2" applyFont="1" applyBorder="1" applyAlignment="1" applyProtection="1">
      <alignment horizontal="center"/>
      <protection hidden="1"/>
    </xf>
    <xf numFmtId="0" fontId="25" fillId="0" borderId="23" xfId="2" applyFont="1" applyBorder="1" applyAlignment="1" applyProtection="1">
      <alignment horizontal="center"/>
      <protection hidden="1"/>
    </xf>
    <xf numFmtId="0" fontId="63" fillId="0" borderId="20" xfId="3" applyFont="1" applyBorder="1" applyProtection="1">
      <protection locked="0"/>
    </xf>
    <xf numFmtId="0" fontId="66" fillId="0" borderId="0" xfId="3" applyFont="1" applyProtection="1">
      <protection locked="0"/>
    </xf>
    <xf numFmtId="0" fontId="63" fillId="0" borderId="0" xfId="3" applyFont="1" applyProtection="1">
      <protection locked="0"/>
    </xf>
    <xf numFmtId="0" fontId="66" fillId="0" borderId="0" xfId="3" applyFont="1" applyProtection="1">
      <protection hidden="1"/>
    </xf>
    <xf numFmtId="0" fontId="53" fillId="0" borderId="20" xfId="3" applyBorder="1" applyProtection="1">
      <protection hidden="1"/>
    </xf>
    <xf numFmtId="0" fontId="56" fillId="0" borderId="6" xfId="3" applyFont="1" applyBorder="1" applyAlignment="1" applyProtection="1">
      <alignment horizontal="center" vertical="center"/>
      <protection hidden="1"/>
    </xf>
    <xf numFmtId="0" fontId="56" fillId="0" borderId="5" xfId="3" applyFont="1" applyBorder="1" applyAlignment="1" applyProtection="1">
      <alignment horizontal="center"/>
      <protection hidden="1"/>
    </xf>
    <xf numFmtId="0" fontId="53" fillId="0" borderId="4" xfId="3" applyBorder="1" applyAlignment="1" applyProtection="1">
      <alignment horizontal="center"/>
      <protection hidden="1"/>
    </xf>
    <xf numFmtId="0" fontId="53" fillId="0" borderId="5" xfId="3" applyBorder="1" applyAlignment="1" applyProtection="1">
      <alignment horizontal="center"/>
      <protection hidden="1"/>
    </xf>
    <xf numFmtId="0" fontId="56" fillId="0" borderId="0" xfId="4" applyFont="1" applyAlignment="1">
      <alignment horizontal="center"/>
    </xf>
    <xf numFmtId="0" fontId="56" fillId="0" borderId="26" xfId="4" applyFont="1" applyBorder="1" applyAlignment="1">
      <alignment horizontal="center"/>
    </xf>
    <xf numFmtId="0" fontId="82" fillId="0" borderId="0" xfId="0" applyFont="1" applyAlignment="1">
      <alignment horizontal="right"/>
    </xf>
    <xf numFmtId="0" fontId="83" fillId="0" borderId="0" xfId="0" applyFont="1"/>
    <xf numFmtId="0" fontId="0" fillId="21" borderId="49" xfId="0" applyFill="1" applyBorder="1"/>
    <xf numFmtId="0" fontId="0" fillId="21" borderId="50" xfId="0" applyFill="1" applyBorder="1"/>
    <xf numFmtId="0" fontId="0" fillId="21" borderId="51" xfId="0" applyFill="1" applyBorder="1"/>
    <xf numFmtId="0" fontId="0" fillId="22" borderId="48" xfId="0" applyFill="1" applyBorder="1"/>
    <xf numFmtId="0" fontId="0" fillId="22" borderId="52" xfId="0" applyFill="1" applyBorder="1"/>
    <xf numFmtId="0" fontId="0" fillId="22" borderId="53" xfId="0" applyFill="1" applyBorder="1"/>
    <xf numFmtId="0" fontId="88" fillId="0" borderId="54" xfId="0" applyFont="1" applyBorder="1" applyAlignment="1">
      <alignment horizontal="center" vertical="center"/>
    </xf>
    <xf numFmtId="0" fontId="89" fillId="0" borderId="54" xfId="0" applyFont="1" applyBorder="1" applyAlignment="1">
      <alignment horizontal="center" vertical="center" wrapText="1"/>
    </xf>
    <xf numFmtId="0" fontId="88" fillId="0" borderId="54" xfId="0" applyFont="1" applyBorder="1" applyAlignment="1">
      <alignment horizontal="center" vertical="center" wrapText="1"/>
    </xf>
    <xf numFmtId="0" fontId="0" fillId="0" borderId="42" xfId="0" applyBorder="1" applyProtection="1">
      <protection locked="0"/>
    </xf>
    <xf numFmtId="166" fontId="8" fillId="0" borderId="0" xfId="0" applyNumberFormat="1" applyFont="1" applyProtection="1">
      <protection hidden="1"/>
    </xf>
    <xf numFmtId="0" fontId="27" fillId="0" borderId="0" xfId="3" applyFont="1" applyAlignment="1" applyProtection="1">
      <alignment horizontal="center" vertical="center"/>
      <protection hidden="1"/>
    </xf>
    <xf numFmtId="0" fontId="53" fillId="0" borderId="2" xfId="3" applyBorder="1" applyAlignment="1" applyProtection="1">
      <alignment wrapText="1"/>
      <protection hidden="1"/>
    </xf>
    <xf numFmtId="0" fontId="53" fillId="0" borderId="3" xfId="3" applyBorder="1" applyAlignment="1" applyProtection="1">
      <alignment wrapText="1"/>
      <protection hidden="1"/>
    </xf>
    <xf numFmtId="0" fontId="83" fillId="0" borderId="45" xfId="0" applyFont="1" applyBorder="1" applyAlignment="1">
      <alignment horizontal="left"/>
    </xf>
    <xf numFmtId="0" fontId="81" fillId="0" borderId="43" xfId="0" applyFont="1" applyBorder="1" applyAlignment="1">
      <alignment horizontal="left"/>
    </xf>
    <xf numFmtId="0" fontId="0" fillId="0" borderId="0" xfId="0" applyAlignment="1">
      <alignment horizontal="left"/>
    </xf>
    <xf numFmtId="0" fontId="87" fillId="0" borderId="42" xfId="0" applyFont="1" applyBorder="1" applyAlignment="1">
      <alignment horizontal="left" wrapText="1"/>
    </xf>
    <xf numFmtId="0" fontId="0" fillId="0" borderId="46" xfId="0" applyBorder="1" applyAlignment="1">
      <alignment horizontal="left"/>
    </xf>
    <xf numFmtId="0" fontId="0" fillId="0" borderId="47" xfId="0" applyBorder="1" applyAlignment="1">
      <alignment horizontal="left"/>
    </xf>
    <xf numFmtId="0" fontId="81" fillId="0" borderId="42" xfId="0" applyFont="1" applyBorder="1" applyAlignment="1">
      <alignment horizontal="left"/>
    </xf>
    <xf numFmtId="0" fontId="81" fillId="0" borderId="44" xfId="0" applyFont="1" applyBorder="1" applyAlignment="1">
      <alignment horizontal="left"/>
    </xf>
    <xf numFmtId="0" fontId="81" fillId="0" borderId="43" xfId="0" applyFont="1" applyBorder="1" applyAlignment="1">
      <alignment horizontal="left" wrapText="1"/>
    </xf>
    <xf numFmtId="14" fontId="0" fillId="0" borderId="45" xfId="0" applyNumberFormat="1" applyBorder="1" applyAlignment="1" applyProtection="1">
      <alignment horizontal="left" vertical="center"/>
      <protection locked="0"/>
    </xf>
    <xf numFmtId="20" fontId="83" fillId="0" borderId="42" xfId="0" applyNumberFormat="1" applyFont="1" applyBorder="1" applyAlignment="1" applyProtection="1">
      <alignment horizontal="left" vertical="center" wrapText="1"/>
      <protection locked="0"/>
    </xf>
    <xf numFmtId="0" fontId="81" fillId="0" borderId="10" xfId="0" applyFont="1" applyBorder="1" applyAlignment="1">
      <alignment horizontal="left"/>
    </xf>
    <xf numFmtId="0" fontId="87" fillId="0" borderId="10" xfId="0" applyFont="1" applyBorder="1"/>
    <xf numFmtId="0" fontId="97" fillId="0" borderId="10" xfId="0" applyFont="1" applyBorder="1" applyAlignment="1">
      <alignment horizontal="left"/>
    </xf>
    <xf numFmtId="166" fontId="9" fillId="0" borderId="0" xfId="0" applyNumberFormat="1" applyFont="1" applyProtection="1">
      <protection hidden="1"/>
    </xf>
    <xf numFmtId="0" fontId="99" fillId="0" borderId="0" xfId="0" applyFont="1" applyAlignment="1" applyProtection="1">
      <alignment horizontal="left"/>
      <protection hidden="1"/>
    </xf>
    <xf numFmtId="166" fontId="51" fillId="0" borderId="0" xfId="0" applyNumberFormat="1" applyFont="1" applyProtection="1">
      <protection hidden="1"/>
    </xf>
    <xf numFmtId="0" fontId="52" fillId="0" borderId="0" xfId="0" applyFont="1" applyProtection="1">
      <protection hidden="1"/>
    </xf>
    <xf numFmtId="0" fontId="27" fillId="0" borderId="0" xfId="3" applyFont="1" applyAlignment="1" applyProtection="1">
      <alignment horizontal="left" vertical="center"/>
      <protection hidden="1"/>
    </xf>
    <xf numFmtId="0" fontId="54" fillId="0" borderId="0" xfId="3" applyFont="1" applyAlignment="1" applyProtection="1">
      <alignment horizontal="left" vertical="center"/>
      <protection hidden="1"/>
    </xf>
    <xf numFmtId="0" fontId="27" fillId="0" borderId="0" xfId="3" applyFont="1" applyAlignment="1" applyProtection="1">
      <alignment vertical="center"/>
      <protection hidden="1"/>
    </xf>
    <xf numFmtId="0" fontId="56" fillId="0" borderId="5" xfId="3" applyFont="1" applyBorder="1" applyProtection="1">
      <protection hidden="1"/>
    </xf>
    <xf numFmtId="0" fontId="56" fillId="0" borderId="6" xfId="3" applyFont="1" applyBorder="1" applyProtection="1">
      <protection hidden="1"/>
    </xf>
    <xf numFmtId="0" fontId="57" fillId="0" borderId="2" xfId="3" applyFont="1" applyBorder="1" applyAlignment="1" applyProtection="1">
      <alignment vertical="center" wrapText="1"/>
      <protection hidden="1"/>
    </xf>
    <xf numFmtId="0" fontId="56" fillId="0" borderId="3" xfId="3" applyFont="1" applyBorder="1" applyProtection="1">
      <protection hidden="1"/>
    </xf>
    <xf numFmtId="0" fontId="11" fillId="0" borderId="0" xfId="2" applyFont="1" applyAlignment="1" applyProtection="1">
      <alignment vertical="center" wrapText="1"/>
      <protection hidden="1"/>
    </xf>
    <xf numFmtId="0" fontId="53" fillId="0" borderId="0" xfId="3" applyAlignment="1" applyProtection="1">
      <alignment vertical="top"/>
      <protection locked="0"/>
    </xf>
    <xf numFmtId="4" fontId="42" fillId="24" borderId="0" xfId="2" applyNumberFormat="1" applyFont="1" applyFill="1" applyAlignment="1" applyProtection="1">
      <alignment horizontal="center"/>
      <protection hidden="1"/>
    </xf>
    <xf numFmtId="0" fontId="42" fillId="24" borderId="59" xfId="2" applyFont="1" applyFill="1" applyBorder="1" applyAlignment="1" applyProtection="1">
      <alignment horizontal="center"/>
      <protection hidden="1"/>
    </xf>
    <xf numFmtId="0" fontId="29" fillId="0" borderId="0" xfId="2" applyFont="1" applyAlignment="1">
      <alignment vertical="center"/>
    </xf>
    <xf numFmtId="0" fontId="102" fillId="0" borderId="0" xfId="2" applyFont="1" applyAlignment="1" applyProtection="1">
      <alignment vertical="center" wrapText="1"/>
      <protection hidden="1"/>
    </xf>
    <xf numFmtId="165" fontId="101" fillId="0" borderId="0" xfId="2" applyNumberFormat="1" applyFont="1" applyProtection="1">
      <protection hidden="1"/>
    </xf>
    <xf numFmtId="0" fontId="0" fillId="16" borderId="10" xfId="0" applyFill="1" applyBorder="1" applyAlignment="1" applyProtection="1">
      <alignment horizontal="left"/>
      <protection hidden="1"/>
    </xf>
    <xf numFmtId="0" fontId="57" fillId="0" borderId="0" xfId="3" applyFont="1" applyAlignment="1" applyProtection="1">
      <alignment vertical="center" wrapText="1"/>
      <protection locked="0"/>
    </xf>
    <xf numFmtId="0" fontId="0" fillId="0" borderId="0" xfId="5" applyNumberFormat="1" applyFont="1"/>
    <xf numFmtId="0" fontId="53" fillId="0" borderId="0" xfId="3" applyAlignment="1" applyProtection="1">
      <alignment vertical="top"/>
      <protection hidden="1"/>
    </xf>
    <xf numFmtId="0" fontId="53" fillId="0" borderId="26" xfId="3" applyBorder="1" applyAlignment="1" applyProtection="1">
      <alignment vertical="top"/>
      <protection hidden="1"/>
    </xf>
    <xf numFmtId="0" fontId="53" fillId="0" borderId="24" xfId="3" applyBorder="1" applyAlignment="1" applyProtection="1">
      <alignment vertical="top"/>
      <protection hidden="1"/>
    </xf>
    <xf numFmtId="0" fontId="53" fillId="0" borderId="0" xfId="3" applyAlignment="1" applyProtection="1">
      <alignment horizontal="center" vertical="top"/>
      <protection hidden="1"/>
    </xf>
    <xf numFmtId="0" fontId="56" fillId="0" borderId="24" xfId="3" applyFont="1" applyBorder="1" applyAlignment="1" applyProtection="1">
      <alignment vertical="top"/>
      <protection hidden="1"/>
    </xf>
    <xf numFmtId="0" fontId="53" fillId="0" borderId="7" xfId="3" applyBorder="1" applyAlignment="1" applyProtection="1">
      <alignment vertical="top"/>
      <protection hidden="1"/>
    </xf>
    <xf numFmtId="0" fontId="53" fillId="0" borderId="8" xfId="3" applyBorder="1" applyAlignment="1" applyProtection="1">
      <alignment vertical="top"/>
      <protection hidden="1"/>
    </xf>
    <xf numFmtId="0" fontId="53" fillId="0" borderId="23" xfId="3" applyBorder="1" applyAlignment="1" applyProtection="1">
      <alignment vertical="top"/>
      <protection hidden="1"/>
    </xf>
    <xf numFmtId="0" fontId="60" fillId="0" borderId="0" xfId="3" applyFont="1" applyProtection="1">
      <protection hidden="1"/>
    </xf>
    <xf numFmtId="0" fontId="59" fillId="0" borderId="0" xfId="3" applyFont="1" applyAlignment="1" applyProtection="1">
      <alignment wrapText="1"/>
      <protection hidden="1"/>
    </xf>
    <xf numFmtId="0" fontId="59" fillId="0" borderId="0" xfId="3" applyFont="1" applyAlignment="1" applyProtection="1">
      <alignment vertical="top" wrapText="1"/>
      <protection hidden="1"/>
    </xf>
    <xf numFmtId="14" fontId="56" fillId="0" borderId="0" xfId="3" applyNumberFormat="1" applyFont="1" applyProtection="1">
      <protection hidden="1"/>
    </xf>
    <xf numFmtId="0" fontId="59" fillId="0" borderId="24" xfId="3" applyFont="1" applyBorder="1" applyAlignment="1" applyProtection="1">
      <alignment wrapText="1"/>
      <protection hidden="1"/>
    </xf>
    <xf numFmtId="0" fontId="56" fillId="0" borderId="1" xfId="3" applyFont="1" applyBorder="1" applyProtection="1">
      <protection hidden="1"/>
    </xf>
    <xf numFmtId="0" fontId="105" fillId="0" borderId="0" xfId="3" applyFont="1" applyProtection="1">
      <protection hidden="1"/>
    </xf>
    <xf numFmtId="169" fontId="53" fillId="0" borderId="0" xfId="3" applyNumberFormat="1" applyProtection="1">
      <protection hidden="1"/>
    </xf>
    <xf numFmtId="169" fontId="53" fillId="0" borderId="5" xfId="3" applyNumberFormat="1" applyBorder="1" applyProtection="1">
      <protection hidden="1"/>
    </xf>
    <xf numFmtId="0" fontId="56" fillId="0" borderId="4" xfId="3" applyFont="1" applyBorder="1" applyAlignment="1" applyProtection="1">
      <alignment vertical="center"/>
      <protection hidden="1"/>
    </xf>
    <xf numFmtId="0" fontId="56" fillId="0" borderId="5" xfId="3" applyFont="1" applyBorder="1" applyAlignment="1" applyProtection="1">
      <alignment vertical="center"/>
      <protection hidden="1"/>
    </xf>
    <xf numFmtId="0" fontId="56" fillId="0" borderId="6" xfId="3" applyFont="1" applyBorder="1" applyAlignment="1" applyProtection="1">
      <alignment vertical="center"/>
      <protection hidden="1"/>
    </xf>
    <xf numFmtId="0" fontId="53" fillId="0" borderId="0" xfId="3" applyAlignment="1" applyProtection="1">
      <alignment horizontal="left" vertical="center"/>
      <protection hidden="1"/>
    </xf>
    <xf numFmtId="14" fontId="57" fillId="0" borderId="0" xfId="3" applyNumberFormat="1" applyFont="1" applyProtection="1">
      <protection hidden="1"/>
    </xf>
    <xf numFmtId="0" fontId="59" fillId="0" borderId="24" xfId="3" applyFont="1" applyBorder="1" applyAlignment="1" applyProtection="1">
      <alignment vertical="top" wrapText="1"/>
      <protection hidden="1"/>
    </xf>
    <xf numFmtId="0" fontId="0" fillId="0" borderId="26" xfId="0" applyBorder="1" applyProtection="1">
      <protection hidden="1"/>
    </xf>
    <xf numFmtId="0" fontId="53" fillId="0" borderId="1" xfId="3" applyBorder="1" applyAlignment="1" applyProtection="1">
      <alignment vertical="top"/>
      <protection hidden="1"/>
    </xf>
    <xf numFmtId="0" fontId="53" fillId="0" borderId="2" xfId="3" applyBorder="1" applyAlignment="1" applyProtection="1">
      <alignment vertical="top"/>
      <protection hidden="1"/>
    </xf>
    <xf numFmtId="0" fontId="53" fillId="0" borderId="3" xfId="3" applyBorder="1" applyAlignment="1" applyProtection="1">
      <alignment vertical="top"/>
      <protection hidden="1"/>
    </xf>
    <xf numFmtId="0" fontId="105" fillId="0" borderId="0" xfId="3" applyFont="1" applyAlignment="1" applyProtection="1">
      <alignment vertical="top"/>
      <protection hidden="1"/>
    </xf>
    <xf numFmtId="0" fontId="53" fillId="0" borderId="4" xfId="3" applyBorder="1" applyAlignment="1" applyProtection="1">
      <alignment vertical="top"/>
      <protection hidden="1"/>
    </xf>
    <xf numFmtId="0" fontId="53" fillId="0" borderId="5" xfId="3" applyBorder="1" applyAlignment="1" applyProtection="1">
      <alignment vertical="top"/>
      <protection hidden="1"/>
    </xf>
    <xf numFmtId="0" fontId="53" fillId="0" borderId="6" xfId="3" applyBorder="1" applyAlignment="1" applyProtection="1">
      <alignment vertical="top"/>
      <protection hidden="1"/>
    </xf>
    <xf numFmtId="169" fontId="54" fillId="0" borderId="0" xfId="3" applyNumberFormat="1" applyFont="1" applyAlignment="1" applyProtection="1">
      <alignment vertical="top"/>
      <protection hidden="1"/>
    </xf>
    <xf numFmtId="169" fontId="54" fillId="0" borderId="5" xfId="3" applyNumberFormat="1" applyFont="1" applyBorder="1" applyAlignment="1" applyProtection="1">
      <alignment vertical="top"/>
      <protection hidden="1"/>
    </xf>
    <xf numFmtId="0" fontId="54" fillId="0" borderId="2" xfId="3" applyFont="1" applyBorder="1" applyAlignment="1" applyProtection="1">
      <alignment vertical="top"/>
      <protection hidden="1"/>
    </xf>
    <xf numFmtId="0" fontId="63" fillId="0" borderId="0" xfId="3" applyFont="1" applyAlignment="1" applyProtection="1">
      <alignment vertical="top"/>
      <protection hidden="1"/>
    </xf>
    <xf numFmtId="0" fontId="0" fillId="0" borderId="24" xfId="0" applyBorder="1" applyProtection="1">
      <protection hidden="1"/>
    </xf>
    <xf numFmtId="0" fontId="0" fillId="0" borderId="4" xfId="0" applyBorder="1" applyProtection="1">
      <protection hidden="1"/>
    </xf>
    <xf numFmtId="0" fontId="0" fillId="0" borderId="5" xfId="0" applyBorder="1" applyProtection="1">
      <protection hidden="1"/>
    </xf>
    <xf numFmtId="0" fontId="106" fillId="0" borderId="5" xfId="0" applyFont="1" applyBorder="1" applyAlignment="1" applyProtection="1">
      <alignment horizontal="center" vertical="center"/>
      <protection hidden="1"/>
    </xf>
    <xf numFmtId="0" fontId="0" fillId="0" borderId="6" xfId="0" applyBorder="1" applyProtection="1">
      <protection hidden="1"/>
    </xf>
    <xf numFmtId="0" fontId="106" fillId="0" borderId="0" xfId="0" applyFont="1" applyAlignment="1" applyProtection="1">
      <alignment horizontal="center" vertical="center"/>
      <protection hidden="1"/>
    </xf>
    <xf numFmtId="0" fontId="0" fillId="0" borderId="1" xfId="0" applyBorder="1" applyProtection="1">
      <protection hidden="1"/>
    </xf>
    <xf numFmtId="0" fontId="0" fillId="0" borderId="2" xfId="0" applyBorder="1" applyProtection="1">
      <protection hidden="1"/>
    </xf>
    <xf numFmtId="0" fontId="106" fillId="0" borderId="2" xfId="0" applyFont="1" applyBorder="1" applyAlignment="1" applyProtection="1">
      <alignment horizontal="center" vertical="center"/>
      <protection hidden="1"/>
    </xf>
    <xf numFmtId="0" fontId="0" fillId="0" borderId="3" xfId="0" applyBorder="1" applyProtection="1">
      <protection hidden="1"/>
    </xf>
    <xf numFmtId="0" fontId="106" fillId="0" borderId="5" xfId="0" applyFont="1" applyBorder="1" applyAlignment="1" applyProtection="1">
      <alignment vertical="center"/>
      <protection hidden="1"/>
    </xf>
    <xf numFmtId="169" fontId="75" fillId="0" borderId="0" xfId="2" applyNumberFormat="1" applyFont="1" applyProtection="1">
      <protection hidden="1"/>
    </xf>
    <xf numFmtId="0" fontId="24" fillId="0" borderId="0" xfId="2" applyProtection="1">
      <protection hidden="1"/>
    </xf>
    <xf numFmtId="0" fontId="28" fillId="0" borderId="0" xfId="2" applyFont="1" applyAlignment="1" applyProtection="1">
      <alignment vertical="center"/>
      <protection hidden="1"/>
    </xf>
    <xf numFmtId="0" fontId="39" fillId="0" borderId="0" xfId="2" applyFont="1" applyAlignment="1" applyProtection="1">
      <alignment vertical="center"/>
      <protection hidden="1"/>
    </xf>
    <xf numFmtId="0" fontId="56" fillId="0" borderId="0" xfId="0" applyFont="1" applyProtection="1">
      <protection hidden="1"/>
    </xf>
    <xf numFmtId="2" fontId="56" fillId="0" borderId="0" xfId="0" applyNumberFormat="1" applyFont="1" applyProtection="1">
      <protection hidden="1"/>
    </xf>
    <xf numFmtId="0" fontId="29" fillId="0" borderId="0" xfId="2" applyFont="1" applyAlignment="1" applyProtection="1">
      <alignment vertical="center"/>
      <protection hidden="1"/>
    </xf>
    <xf numFmtId="0" fontId="28" fillId="0" borderId="11" xfId="2" applyFont="1" applyBorder="1" applyAlignment="1" applyProtection="1">
      <alignment vertical="center"/>
      <protection hidden="1"/>
    </xf>
    <xf numFmtId="0" fontId="1" fillId="6" borderId="0" xfId="0" applyFont="1" applyFill="1" applyAlignment="1" applyProtection="1">
      <alignment vertical="center"/>
      <protection hidden="1"/>
    </xf>
    <xf numFmtId="0" fontId="53" fillId="0" borderId="24" xfId="3" applyBorder="1" applyAlignment="1" applyProtection="1">
      <alignment horizontal="left" vertical="top" wrapText="1"/>
      <protection hidden="1"/>
    </xf>
    <xf numFmtId="0" fontId="53" fillId="0" borderId="0" xfId="3" applyAlignment="1" applyProtection="1">
      <alignment horizontal="left" vertical="top" wrapText="1"/>
      <protection hidden="1"/>
    </xf>
    <xf numFmtId="0" fontId="57" fillId="0" borderId="0" xfId="3" applyFont="1" applyAlignment="1" applyProtection="1">
      <alignment horizontal="center" vertical="center" wrapText="1"/>
      <protection hidden="1"/>
    </xf>
    <xf numFmtId="0" fontId="57" fillId="0" borderId="0" xfId="3" applyFont="1" applyAlignment="1" applyProtection="1">
      <alignment horizontal="center" vertical="center"/>
      <protection hidden="1"/>
    </xf>
    <xf numFmtId="0" fontId="57" fillId="0" borderId="0" xfId="3" applyFont="1" applyAlignment="1" applyProtection="1">
      <alignment horizontal="center" vertical="center"/>
      <protection locked="0"/>
    </xf>
    <xf numFmtId="0" fontId="57" fillId="0" borderId="0" xfId="3" applyFont="1" applyAlignment="1" applyProtection="1">
      <alignment horizontal="center" vertical="center" wrapText="1"/>
      <protection locked="0"/>
    </xf>
    <xf numFmtId="0" fontId="53" fillId="0" borderId="0" xfId="3" applyAlignment="1" applyProtection="1">
      <alignment horizontal="left" vertical="top"/>
      <protection hidden="1"/>
    </xf>
    <xf numFmtId="0" fontId="9" fillId="0" borderId="0" xfId="0" applyFont="1" applyAlignment="1" applyProtection="1">
      <alignment horizontal="left"/>
      <protection hidden="1"/>
    </xf>
    <xf numFmtId="4" fontId="9" fillId="0" borderId="0" xfId="0" applyNumberFormat="1" applyFont="1" applyAlignment="1" applyProtection="1">
      <alignment horizontal="center"/>
      <protection hidden="1"/>
    </xf>
    <xf numFmtId="3" fontId="8" fillId="0" borderId="0" xfId="0" applyNumberFormat="1" applyFont="1" applyProtection="1">
      <protection hidden="1"/>
    </xf>
    <xf numFmtId="166" fontId="38" fillId="0" borderId="0" xfId="2" applyNumberFormat="1" applyFont="1" applyAlignment="1" applyProtection="1">
      <alignment vertical="center"/>
      <protection hidden="1"/>
    </xf>
    <xf numFmtId="0" fontId="42" fillId="0" borderId="0" xfId="2" quotePrefix="1" applyFont="1" applyProtection="1">
      <protection hidden="1"/>
    </xf>
    <xf numFmtId="0" fontId="21" fillId="27" borderId="60" xfId="2" applyFont="1" applyFill="1" applyBorder="1" applyProtection="1">
      <protection hidden="1"/>
    </xf>
    <xf numFmtId="0" fontId="21" fillId="27" borderId="17" xfId="2" applyFont="1" applyFill="1" applyBorder="1" applyProtection="1">
      <protection hidden="1"/>
    </xf>
    <xf numFmtId="0" fontId="21" fillId="27" borderId="61" xfId="2" applyFont="1" applyFill="1" applyBorder="1" applyProtection="1">
      <protection hidden="1"/>
    </xf>
    <xf numFmtId="166" fontId="38" fillId="27" borderId="24" xfId="2" applyNumberFormat="1" applyFont="1" applyFill="1" applyBorder="1" applyAlignment="1" applyProtection="1">
      <alignment vertical="center"/>
      <protection hidden="1"/>
    </xf>
    <xf numFmtId="166" fontId="38" fillId="27" borderId="0" xfId="2" applyNumberFormat="1" applyFont="1" applyFill="1" applyAlignment="1" applyProtection="1">
      <alignment vertical="center"/>
      <protection hidden="1"/>
    </xf>
    <xf numFmtId="0" fontId="21" fillId="27" borderId="0" xfId="2" applyFont="1" applyFill="1" applyProtection="1">
      <protection hidden="1"/>
    </xf>
    <xf numFmtId="0" fontId="21" fillId="27" borderId="26" xfId="2" applyFont="1" applyFill="1" applyBorder="1" applyProtection="1">
      <protection hidden="1"/>
    </xf>
    <xf numFmtId="166" fontId="52" fillId="0" borderId="0" xfId="0" applyNumberFormat="1" applyFont="1" applyProtection="1">
      <protection hidden="1"/>
    </xf>
    <xf numFmtId="0" fontId="51" fillId="0" borderId="0" xfId="0" applyFont="1" applyAlignment="1" applyProtection="1">
      <alignment wrapText="1"/>
      <protection hidden="1"/>
    </xf>
    <xf numFmtId="2" fontId="8" fillId="0" borderId="0" xfId="0" applyNumberFormat="1" applyFont="1" applyProtection="1">
      <protection hidden="1"/>
    </xf>
    <xf numFmtId="0" fontId="100" fillId="0" borderId="0" xfId="0" applyFont="1"/>
    <xf numFmtId="0" fontId="8" fillId="0" borderId="0" xfId="0" applyFont="1"/>
    <xf numFmtId="168" fontId="8" fillId="0" borderId="0" xfId="0" applyNumberFormat="1" applyFont="1" applyProtection="1">
      <protection hidden="1"/>
    </xf>
    <xf numFmtId="166" fontId="0" fillId="0" borderId="0" xfId="0" applyNumberFormat="1" applyProtection="1">
      <protection hidden="1"/>
    </xf>
    <xf numFmtId="0" fontId="108" fillId="0" borderId="0" xfId="0" applyFont="1" applyProtection="1">
      <protection hidden="1"/>
    </xf>
    <xf numFmtId="0" fontId="62" fillId="0" borderId="0" xfId="3" applyFont="1" applyAlignment="1" applyProtection="1">
      <alignment horizontal="center"/>
      <protection hidden="1"/>
    </xf>
    <xf numFmtId="0" fontId="80" fillId="0" borderId="0" xfId="3" applyFont="1" applyAlignment="1" applyProtection="1">
      <alignment horizontal="left"/>
      <protection hidden="1"/>
    </xf>
    <xf numFmtId="0" fontId="66" fillId="0" borderId="0" xfId="3" applyFont="1" applyAlignment="1" applyProtection="1">
      <alignment horizontal="left"/>
      <protection hidden="1"/>
    </xf>
    <xf numFmtId="0" fontId="56" fillId="0" borderId="0" xfId="3" applyFont="1" applyAlignment="1" applyProtection="1">
      <alignment horizontal="left" vertical="center"/>
      <protection hidden="1"/>
    </xf>
    <xf numFmtId="0" fontId="27" fillId="0" borderId="0" xfId="3" applyFont="1" applyAlignment="1" applyProtection="1">
      <alignment horizontal="left"/>
      <protection hidden="1"/>
    </xf>
    <xf numFmtId="0" fontId="56" fillId="0" borderId="24" xfId="3" applyFont="1" applyBorder="1" applyAlignment="1" applyProtection="1">
      <alignment horizontal="left" vertical="center"/>
      <protection hidden="1"/>
    </xf>
    <xf numFmtId="0" fontId="53" fillId="0" borderId="0" xfId="4" applyProtection="1">
      <protection hidden="1"/>
    </xf>
    <xf numFmtId="0" fontId="56" fillId="0" borderId="0" xfId="4" applyFont="1" applyAlignment="1" applyProtection="1">
      <alignment vertical="center"/>
      <protection hidden="1"/>
    </xf>
    <xf numFmtId="0" fontId="56" fillId="0" borderId="26" xfId="4" applyFont="1" applyBorder="1" applyAlignment="1" applyProtection="1">
      <alignment vertical="center"/>
      <protection hidden="1"/>
    </xf>
    <xf numFmtId="0" fontId="56" fillId="0" borderId="5" xfId="4" applyFont="1" applyBorder="1" applyAlignment="1" applyProtection="1">
      <alignment vertical="center"/>
      <protection hidden="1"/>
    </xf>
    <xf numFmtId="0" fontId="56" fillId="0" borderId="6" xfId="4" applyFont="1" applyBorder="1" applyAlignment="1" applyProtection="1">
      <alignment vertical="center"/>
      <protection hidden="1"/>
    </xf>
    <xf numFmtId="0" fontId="0" fillId="3" borderId="0" xfId="0" quotePrefix="1" applyFill="1" applyProtection="1">
      <protection locked="0"/>
    </xf>
    <xf numFmtId="0" fontId="0" fillId="3" borderId="0" xfId="0" applyFill="1" applyProtection="1">
      <protection locked="0"/>
    </xf>
    <xf numFmtId="0" fontId="90" fillId="0" borderId="0" xfId="0" applyFont="1" applyAlignment="1" applyProtection="1">
      <alignment horizontal="left" vertical="top"/>
      <protection hidden="1"/>
    </xf>
    <xf numFmtId="0" fontId="82" fillId="0" borderId="0" xfId="0" applyFont="1" applyAlignment="1" applyProtection="1">
      <alignment horizontal="right"/>
      <protection hidden="1"/>
    </xf>
    <xf numFmtId="0" fontId="87" fillId="0" borderId="10" xfId="0" applyFont="1" applyBorder="1" applyAlignment="1" applyProtection="1">
      <alignment horizontal="left" vertical="center"/>
      <protection hidden="1"/>
    </xf>
    <xf numFmtId="0" fontId="87" fillId="0" borderId="10" xfId="0" applyFont="1" applyBorder="1" applyAlignment="1" applyProtection="1">
      <alignment horizontal="left" vertical="center" wrapText="1"/>
      <protection hidden="1"/>
    </xf>
    <xf numFmtId="0" fontId="83" fillId="0" borderId="10" xfId="0" applyFont="1" applyBorder="1" applyAlignment="1" applyProtection="1">
      <alignment horizontal="left" vertical="center" wrapText="1"/>
      <protection hidden="1"/>
    </xf>
    <xf numFmtId="0" fontId="81" fillId="0" borderId="10" xfId="0" applyFont="1" applyBorder="1" applyAlignment="1" applyProtection="1">
      <alignment horizontal="left" vertical="center" wrapText="1"/>
      <protection hidden="1"/>
    </xf>
    <xf numFmtId="0" fontId="86" fillId="0" borderId="10" xfId="0" applyFont="1" applyBorder="1" applyAlignment="1" applyProtection="1">
      <alignment horizontal="left" vertical="center" wrapText="1"/>
      <protection hidden="1"/>
    </xf>
    <xf numFmtId="0" fontId="97" fillId="0" borderId="10" xfId="0" applyFont="1" applyBorder="1" applyAlignment="1" applyProtection="1">
      <alignment horizontal="left" vertical="center"/>
      <protection hidden="1"/>
    </xf>
    <xf numFmtId="0" fontId="97" fillId="0" borderId="0" xfId="0" applyFont="1" applyAlignment="1" applyProtection="1">
      <alignment horizontal="left" vertical="center"/>
      <protection hidden="1"/>
    </xf>
    <xf numFmtId="0" fontId="5" fillId="3" borderId="0" xfId="0" applyFont="1" applyFill="1" applyAlignment="1">
      <alignment vertical="center"/>
    </xf>
    <xf numFmtId="0" fontId="12" fillId="0" borderId="0" xfId="0" applyFont="1"/>
    <xf numFmtId="14" fontId="8" fillId="0" borderId="0" xfId="0" applyNumberFormat="1" applyFont="1"/>
    <xf numFmtId="0" fontId="84" fillId="0" borderId="0" xfId="0" applyFont="1"/>
    <xf numFmtId="0" fontId="53" fillId="0" borderId="1" xfId="4" applyBorder="1" applyProtection="1">
      <protection hidden="1"/>
    </xf>
    <xf numFmtId="0" fontId="53" fillId="0" borderId="2" xfId="4" applyBorder="1" applyProtection="1">
      <protection hidden="1"/>
    </xf>
    <xf numFmtId="0" fontId="53" fillId="0" borderId="3" xfId="4" applyBorder="1" applyProtection="1">
      <protection hidden="1"/>
    </xf>
    <xf numFmtId="0" fontId="53" fillId="0" borderId="24" xfId="4" applyBorder="1" applyProtection="1">
      <protection hidden="1"/>
    </xf>
    <xf numFmtId="0" fontId="53" fillId="0" borderId="26" xfId="4" applyBorder="1" applyProtection="1">
      <protection hidden="1"/>
    </xf>
    <xf numFmtId="169" fontId="42" fillId="0" borderId="0" xfId="2" applyNumberFormat="1" applyFont="1" applyProtection="1">
      <protection hidden="1"/>
    </xf>
    <xf numFmtId="0" fontId="28" fillId="0" borderId="23" xfId="2" applyFont="1" applyBorder="1" applyAlignment="1" applyProtection="1">
      <alignment horizontal="center"/>
      <protection hidden="1"/>
    </xf>
    <xf numFmtId="1" fontId="0" fillId="0" borderId="0" xfId="0" applyNumberFormat="1" applyProtection="1">
      <protection hidden="1"/>
    </xf>
    <xf numFmtId="0" fontId="56" fillId="0" borderId="0" xfId="4" applyFont="1" applyProtection="1">
      <protection hidden="1"/>
    </xf>
    <xf numFmtId="0" fontId="53" fillId="0" borderId="24" xfId="4" applyBorder="1" applyAlignment="1" applyProtection="1">
      <alignment vertical="center"/>
      <protection hidden="1"/>
    </xf>
    <xf numFmtId="0" fontId="53" fillId="0" borderId="0" xfId="4" applyAlignment="1" applyProtection="1">
      <alignment vertical="center"/>
      <protection hidden="1"/>
    </xf>
    <xf numFmtId="0" fontId="27" fillId="0" borderId="0" xfId="4" applyFont="1" applyAlignment="1" applyProtection="1">
      <alignment horizontal="left" vertical="center"/>
      <protection hidden="1"/>
    </xf>
    <xf numFmtId="0" fontId="54" fillId="0" borderId="0" xfId="4" applyFont="1" applyAlignment="1" applyProtection="1">
      <alignment horizontal="left" vertical="center"/>
      <protection hidden="1"/>
    </xf>
    <xf numFmtId="0" fontId="58" fillId="0" borderId="0" xfId="4" applyFont="1" applyAlignment="1" applyProtection="1">
      <alignment horizontal="center"/>
      <protection hidden="1"/>
    </xf>
    <xf numFmtId="0" fontId="53" fillId="0" borderId="0" xfId="4" applyAlignment="1" applyProtection="1">
      <alignment horizontal="center" vertical="center"/>
      <protection hidden="1"/>
    </xf>
    <xf numFmtId="0" fontId="27" fillId="0" borderId="0" xfId="4" applyFont="1" applyAlignment="1" applyProtection="1">
      <alignment vertical="center"/>
      <protection hidden="1"/>
    </xf>
    <xf numFmtId="0" fontId="53" fillId="0" borderId="26" xfId="4" applyBorder="1" applyAlignment="1" applyProtection="1">
      <alignment vertical="center"/>
      <protection hidden="1"/>
    </xf>
    <xf numFmtId="0" fontId="56" fillId="0" borderId="26" xfId="4" applyFont="1" applyBorder="1" applyProtection="1">
      <protection hidden="1"/>
    </xf>
    <xf numFmtId="0" fontId="56" fillId="0" borderId="24" xfId="4" applyFont="1" applyBorder="1" applyAlignment="1" applyProtection="1">
      <alignment vertical="center"/>
      <protection hidden="1"/>
    </xf>
    <xf numFmtId="0" fontId="56" fillId="0" borderId="4" xfId="4" applyFont="1" applyBorder="1" applyAlignment="1" applyProtection="1">
      <alignment vertical="center"/>
      <protection hidden="1"/>
    </xf>
    <xf numFmtId="3" fontId="11" fillId="0" borderId="0" xfId="2" applyNumberFormat="1" applyFont="1" applyAlignment="1" applyProtection="1">
      <alignment horizontal="center"/>
      <protection hidden="1"/>
    </xf>
    <xf numFmtId="3" fontId="21" fillId="0" borderId="0" xfId="2" applyNumberFormat="1" applyFont="1" applyAlignment="1" applyProtection="1">
      <alignment horizontal="center"/>
      <protection hidden="1"/>
    </xf>
    <xf numFmtId="4" fontId="7" fillId="0" borderId="0" xfId="2" applyNumberFormat="1" applyFont="1" applyAlignment="1" applyProtection="1">
      <alignment horizontal="left"/>
      <protection hidden="1"/>
    </xf>
    <xf numFmtId="169" fontId="48" fillId="0" borderId="0" xfId="0" applyNumberFormat="1" applyFont="1" applyAlignment="1" applyProtection="1">
      <alignment horizontal="center"/>
      <protection hidden="1"/>
    </xf>
    <xf numFmtId="169" fontId="54" fillId="0" borderId="0" xfId="3" applyNumberFormat="1" applyFont="1" applyAlignment="1" applyProtection="1">
      <alignment horizontal="center" vertical="top"/>
      <protection hidden="1"/>
    </xf>
    <xf numFmtId="3" fontId="62" fillId="0" borderId="0" xfId="3" applyNumberFormat="1" applyFont="1" applyAlignment="1" applyProtection="1">
      <alignment horizontal="center" vertical="top"/>
      <protection hidden="1"/>
    </xf>
    <xf numFmtId="0" fontId="62" fillId="0" borderId="0" xfId="3" applyFont="1" applyAlignment="1" applyProtection="1">
      <alignment horizontal="center" vertical="top"/>
      <protection hidden="1"/>
    </xf>
    <xf numFmtId="0" fontId="105" fillId="0" borderId="0" xfId="3" applyFont="1" applyAlignment="1" applyProtection="1">
      <alignment horizontal="center" vertical="top"/>
      <protection hidden="1"/>
    </xf>
    <xf numFmtId="169" fontId="54" fillId="0" borderId="0" xfId="3" applyNumberFormat="1" applyFont="1" applyAlignment="1" applyProtection="1">
      <alignment horizontal="center" vertical="center"/>
      <protection hidden="1"/>
    </xf>
    <xf numFmtId="169" fontId="56" fillId="0" borderId="0" xfId="3" applyNumberFormat="1" applyFont="1" applyAlignment="1" applyProtection="1">
      <alignment horizontal="center"/>
      <protection hidden="1"/>
    </xf>
    <xf numFmtId="169" fontId="56" fillId="0" borderId="0" xfId="3" applyNumberFormat="1" applyFont="1" applyAlignment="1" applyProtection="1">
      <alignment horizontal="center" wrapText="1"/>
      <protection hidden="1"/>
    </xf>
    <xf numFmtId="0" fontId="53" fillId="0" borderId="1" xfId="3" applyBorder="1" applyAlignment="1" applyProtection="1">
      <alignment horizontal="center"/>
      <protection hidden="1"/>
    </xf>
    <xf numFmtId="0" fontId="53" fillId="0" borderId="2" xfId="3" applyBorder="1" applyAlignment="1" applyProtection="1">
      <alignment horizontal="center"/>
      <protection hidden="1"/>
    </xf>
    <xf numFmtId="0" fontId="53" fillId="0" borderId="3" xfId="3" applyBorder="1" applyAlignment="1" applyProtection="1">
      <alignment horizontal="center"/>
      <protection hidden="1"/>
    </xf>
    <xf numFmtId="0" fontId="53" fillId="0" borderId="24" xfId="3" applyBorder="1" applyAlignment="1" applyProtection="1">
      <alignment horizontal="center"/>
      <protection hidden="1"/>
    </xf>
    <xf numFmtId="0" fontId="53" fillId="0" borderId="0" xfId="3" applyAlignment="1" applyProtection="1">
      <alignment horizontal="center"/>
      <protection hidden="1"/>
    </xf>
    <xf numFmtId="0" fontId="53" fillId="0" borderId="26" xfId="3" applyBorder="1" applyAlignment="1" applyProtection="1">
      <alignment horizontal="center"/>
      <protection hidden="1"/>
    </xf>
    <xf numFmtId="0" fontId="53" fillId="0" borderId="4" xfId="3" applyBorder="1" applyAlignment="1" applyProtection="1">
      <alignment horizontal="center"/>
      <protection hidden="1"/>
    </xf>
    <xf numFmtId="0" fontId="53" fillId="0" borderId="5" xfId="3" applyBorder="1" applyAlignment="1" applyProtection="1">
      <alignment horizontal="center"/>
      <protection hidden="1"/>
    </xf>
    <xf numFmtId="0" fontId="53" fillId="0" borderId="6" xfId="3" applyBorder="1" applyAlignment="1" applyProtection="1">
      <alignment horizontal="center"/>
      <protection hidden="1"/>
    </xf>
    <xf numFmtId="0" fontId="55" fillId="0" borderId="1" xfId="3" applyFont="1" applyBorder="1" applyAlignment="1" applyProtection="1">
      <alignment horizontal="center" vertical="center" wrapText="1"/>
      <protection hidden="1"/>
    </xf>
    <xf numFmtId="0" fontId="55" fillId="0" borderId="2" xfId="3" applyFont="1" applyBorder="1" applyAlignment="1" applyProtection="1">
      <alignment horizontal="center" vertical="center" wrapText="1"/>
      <protection hidden="1"/>
    </xf>
    <xf numFmtId="0" fontId="55" fillId="0" borderId="3" xfId="3" applyFont="1" applyBorder="1" applyAlignment="1" applyProtection="1">
      <alignment horizontal="center" vertical="center" wrapText="1"/>
      <protection hidden="1"/>
    </xf>
    <xf numFmtId="0" fontId="55" fillId="0" borderId="24" xfId="3" applyFont="1" applyBorder="1" applyAlignment="1" applyProtection="1">
      <alignment horizontal="center" vertical="center" wrapText="1"/>
      <protection hidden="1"/>
    </xf>
    <xf numFmtId="0" fontId="55" fillId="0" borderId="0" xfId="3" applyFont="1" applyAlignment="1" applyProtection="1">
      <alignment horizontal="center" vertical="center" wrapText="1"/>
      <protection hidden="1"/>
    </xf>
    <xf numFmtId="0" fontId="55" fillId="0" borderId="26" xfId="3" applyFont="1" applyBorder="1" applyAlignment="1" applyProtection="1">
      <alignment horizontal="center" vertical="center" wrapText="1"/>
      <protection hidden="1"/>
    </xf>
    <xf numFmtId="0" fontId="55" fillId="0" borderId="4" xfId="3" applyFont="1" applyBorder="1" applyAlignment="1" applyProtection="1">
      <alignment horizontal="center" vertical="center" wrapText="1"/>
      <protection hidden="1"/>
    </xf>
    <xf numFmtId="0" fontId="55" fillId="0" borderId="5" xfId="3" applyFont="1" applyBorder="1" applyAlignment="1" applyProtection="1">
      <alignment horizontal="center" vertical="center" wrapText="1"/>
      <protection hidden="1"/>
    </xf>
    <xf numFmtId="0" fontId="55" fillId="0" borderId="6" xfId="3" applyFont="1" applyBorder="1" applyAlignment="1" applyProtection="1">
      <alignment horizontal="center" vertical="center" wrapText="1"/>
      <protection hidden="1"/>
    </xf>
    <xf numFmtId="169" fontId="54" fillId="0" borderId="0" xfId="3" applyNumberFormat="1" applyFont="1" applyAlignment="1" applyProtection="1">
      <alignment horizontal="center"/>
      <protection hidden="1"/>
    </xf>
    <xf numFmtId="0" fontId="18" fillId="16" borderId="10" xfId="0" applyFont="1" applyFill="1" applyBorder="1" applyAlignment="1" applyProtection="1">
      <alignment horizontal="left" vertical="center" wrapText="1"/>
      <protection hidden="1"/>
    </xf>
    <xf numFmtId="0" fontId="23" fillId="8" borderId="10" xfId="0" applyFont="1" applyFill="1" applyBorder="1" applyAlignment="1" applyProtection="1">
      <alignment horizontal="center"/>
      <protection locked="0"/>
    </xf>
    <xf numFmtId="0" fontId="18" fillId="16" borderId="16" xfId="0" applyFont="1" applyFill="1" applyBorder="1" applyAlignment="1" applyProtection="1">
      <alignment horizontal="center" vertical="center" wrapText="1"/>
      <protection hidden="1"/>
    </xf>
    <xf numFmtId="0" fontId="18" fillId="16" borderId="17" xfId="0" applyFont="1" applyFill="1" applyBorder="1" applyAlignment="1" applyProtection="1">
      <alignment horizontal="center" vertical="center" wrapText="1"/>
      <protection hidden="1"/>
    </xf>
    <xf numFmtId="0" fontId="18" fillId="16" borderId="18" xfId="0" applyFont="1" applyFill="1" applyBorder="1" applyAlignment="1" applyProtection="1">
      <alignment horizontal="center" vertical="center" wrapText="1"/>
      <protection hidden="1"/>
    </xf>
    <xf numFmtId="0" fontId="18" fillId="2" borderId="11" xfId="0" applyFont="1" applyFill="1" applyBorder="1" applyAlignment="1" applyProtection="1">
      <alignment horizontal="left" vertical="center" wrapText="1"/>
      <protection hidden="1"/>
    </xf>
    <xf numFmtId="0" fontId="18" fillId="2" borderId="0" xfId="0" applyFont="1" applyFill="1" applyAlignment="1" applyProtection="1">
      <alignment horizontal="left" vertical="center" wrapText="1"/>
      <protection hidden="1"/>
    </xf>
    <xf numFmtId="0" fontId="18" fillId="16" borderId="16" xfId="0" applyFont="1" applyFill="1" applyBorder="1" applyAlignment="1" applyProtection="1">
      <alignment horizontal="left" vertical="center"/>
      <protection hidden="1"/>
    </xf>
    <xf numFmtId="0" fontId="18" fillId="16" borderId="17" xfId="0" applyFont="1" applyFill="1" applyBorder="1" applyAlignment="1" applyProtection="1">
      <alignment horizontal="left" vertical="center"/>
      <protection hidden="1"/>
    </xf>
    <xf numFmtId="0" fontId="18" fillId="16" borderId="18" xfId="0" applyFont="1" applyFill="1" applyBorder="1" applyAlignment="1" applyProtection="1">
      <alignment horizontal="left" vertical="center"/>
      <protection hidden="1"/>
    </xf>
    <xf numFmtId="0" fontId="18" fillId="16" borderId="10" xfId="0" applyFont="1" applyFill="1" applyBorder="1" applyAlignment="1" applyProtection="1">
      <alignment vertical="center" wrapText="1"/>
      <protection hidden="1"/>
    </xf>
    <xf numFmtId="0" fontId="17" fillId="16" borderId="10" xfId="0" applyFont="1" applyFill="1" applyBorder="1" applyAlignment="1" applyProtection="1">
      <alignment horizontal="left" vertical="center" wrapText="1"/>
      <protection hidden="1"/>
    </xf>
    <xf numFmtId="0" fontId="12" fillId="0" borderId="11" xfId="0" applyFont="1" applyBorder="1" applyProtection="1">
      <protection hidden="1"/>
    </xf>
    <xf numFmtId="0" fontId="0" fillId="0" borderId="0" xfId="0" applyProtection="1">
      <protection hidden="1"/>
    </xf>
    <xf numFmtId="0" fontId="18" fillId="16" borderId="10" xfId="0" applyFont="1" applyFill="1" applyBorder="1" applyAlignment="1" applyProtection="1">
      <alignment horizontal="center" vertical="center" wrapText="1"/>
      <protection hidden="1"/>
    </xf>
    <xf numFmtId="0" fontId="21" fillId="8" borderId="10" xfId="0" applyFont="1" applyFill="1" applyBorder="1" applyAlignment="1" applyProtection="1">
      <alignment horizontal="center" vertical="center" wrapText="1"/>
      <protection locked="0"/>
    </xf>
    <xf numFmtId="0" fontId="21" fillId="0" borderId="11" xfId="0" applyFont="1" applyBorder="1" applyProtection="1">
      <protection hidden="1"/>
    </xf>
    <xf numFmtId="0" fontId="0" fillId="0" borderId="0" xfId="0" applyAlignment="1" applyProtection="1">
      <alignment horizontal="center"/>
      <protection hidden="1"/>
    </xf>
    <xf numFmtId="0" fontId="15" fillId="7" borderId="12" xfId="0" applyFont="1" applyFill="1" applyBorder="1" applyAlignment="1" applyProtection="1">
      <alignment horizontal="center" vertical="center" wrapText="1"/>
      <protection hidden="1"/>
    </xf>
    <xf numFmtId="0" fontId="15" fillId="7" borderId="13" xfId="0" applyFont="1" applyFill="1" applyBorder="1" applyAlignment="1" applyProtection="1">
      <alignment horizontal="center" vertical="center" wrapText="1"/>
      <protection hidden="1"/>
    </xf>
    <xf numFmtId="0" fontId="15" fillId="7" borderId="14" xfId="0" applyFont="1" applyFill="1" applyBorder="1" applyAlignment="1" applyProtection="1">
      <alignment horizontal="center" vertical="center" wrapText="1"/>
      <protection hidden="1"/>
    </xf>
    <xf numFmtId="0" fontId="15" fillId="7" borderId="19" xfId="0" applyFont="1" applyFill="1" applyBorder="1" applyAlignment="1" applyProtection="1">
      <alignment horizontal="center" vertical="center" wrapText="1"/>
      <protection hidden="1"/>
    </xf>
    <xf numFmtId="0" fontId="15" fillId="7" borderId="20" xfId="0" applyFont="1" applyFill="1" applyBorder="1" applyAlignment="1" applyProtection="1">
      <alignment horizontal="center" vertical="center" wrapText="1"/>
      <protection hidden="1"/>
    </xf>
    <xf numFmtId="0" fontId="15" fillId="7" borderId="21" xfId="0" applyFont="1" applyFill="1" applyBorder="1" applyAlignment="1" applyProtection="1">
      <alignment horizontal="center" vertical="center" wrapText="1"/>
      <protection hidden="1"/>
    </xf>
    <xf numFmtId="0" fontId="7" fillId="16" borderId="10" xfId="0" applyFont="1" applyFill="1" applyBorder="1" applyAlignment="1" applyProtection="1">
      <alignment horizontal="left"/>
      <protection hidden="1"/>
    </xf>
    <xf numFmtId="0" fontId="0" fillId="16" borderId="10" xfId="0" applyFill="1" applyBorder="1" applyProtection="1">
      <protection hidden="1"/>
    </xf>
    <xf numFmtId="49" fontId="8" fillId="5" borderId="16" xfId="0" applyNumberFormat="1" applyFont="1" applyFill="1" applyBorder="1" applyAlignment="1" applyProtection="1">
      <alignment horizontal="left"/>
      <protection locked="0"/>
    </xf>
    <xf numFmtId="49" fontId="8" fillId="5" borderId="17" xfId="0" applyNumberFormat="1" applyFont="1" applyFill="1" applyBorder="1" applyAlignment="1" applyProtection="1">
      <alignment horizontal="left"/>
      <protection locked="0"/>
    </xf>
    <xf numFmtId="49" fontId="8" fillId="5" borderId="18" xfId="0" applyNumberFormat="1" applyFont="1" applyFill="1" applyBorder="1" applyAlignment="1" applyProtection="1">
      <alignment horizontal="left"/>
      <protection locked="0"/>
    </xf>
    <xf numFmtId="0" fontId="4" fillId="2" borderId="7" xfId="0" applyFont="1" applyFill="1" applyBorder="1" applyAlignment="1" applyProtection="1">
      <alignment horizontal="center" vertical="center"/>
      <protection hidden="1"/>
    </xf>
    <xf numFmtId="0" fontId="4" fillId="2" borderId="8" xfId="0" applyFont="1" applyFill="1" applyBorder="1" applyAlignment="1" applyProtection="1">
      <alignment horizontal="center" vertical="center"/>
      <protection hidden="1"/>
    </xf>
    <xf numFmtId="0" fontId="4" fillId="2" borderId="23" xfId="0" applyFont="1" applyFill="1" applyBorder="1" applyAlignment="1" applyProtection="1">
      <alignment horizontal="center" vertical="center"/>
      <protection hidden="1"/>
    </xf>
    <xf numFmtId="0" fontId="107" fillId="6" borderId="16" xfId="0" applyFont="1" applyFill="1" applyBorder="1" applyAlignment="1" applyProtection="1">
      <alignment horizontal="center" vertical="center"/>
      <protection hidden="1"/>
    </xf>
    <xf numFmtId="0" fontId="107" fillId="6" borderId="17" xfId="0" applyFont="1" applyFill="1" applyBorder="1" applyAlignment="1" applyProtection="1">
      <alignment horizontal="center" vertical="center"/>
      <protection hidden="1"/>
    </xf>
    <xf numFmtId="0" fontId="0" fillId="5" borderId="10" xfId="0" applyFill="1" applyBorder="1" applyAlignment="1" applyProtection="1">
      <alignment horizontal="center"/>
      <protection locked="0"/>
    </xf>
    <xf numFmtId="0" fontId="11" fillId="4" borderId="10" xfId="0" applyFont="1" applyFill="1" applyBorder="1" applyAlignment="1" applyProtection="1">
      <alignment horizontal="center"/>
      <protection hidden="1"/>
    </xf>
    <xf numFmtId="0" fontId="2" fillId="3" borderId="10" xfId="0" applyFont="1" applyFill="1" applyBorder="1" applyAlignment="1" applyProtection="1">
      <alignment horizontal="center"/>
      <protection hidden="1"/>
    </xf>
    <xf numFmtId="0" fontId="8" fillId="5" borderId="10" xfId="0" applyFont="1" applyFill="1" applyBorder="1" applyAlignment="1" applyProtection="1">
      <alignment horizontal="center"/>
      <protection locked="0"/>
    </xf>
    <xf numFmtId="0" fontId="12" fillId="5" borderId="16" xfId="0" applyFont="1" applyFill="1" applyBorder="1" applyAlignment="1" applyProtection="1">
      <alignment horizontal="center"/>
      <protection locked="0"/>
    </xf>
    <xf numFmtId="0" fontId="12" fillId="5" borderId="18" xfId="0" applyFont="1" applyFill="1" applyBorder="1" applyAlignment="1" applyProtection="1">
      <alignment horizontal="center"/>
      <protection locked="0"/>
    </xf>
    <xf numFmtId="0" fontId="15" fillId="16" borderId="10" xfId="0" applyFont="1" applyFill="1" applyBorder="1" applyAlignment="1" applyProtection="1">
      <alignment horizontal="left"/>
      <protection hidden="1"/>
    </xf>
    <xf numFmtId="0" fontId="16" fillId="16" borderId="10" xfId="0" applyFont="1" applyFill="1" applyBorder="1" applyAlignment="1" applyProtection="1">
      <alignment horizontal="left"/>
      <protection hidden="1"/>
    </xf>
    <xf numFmtId="0" fontId="12" fillId="5" borderId="17" xfId="0" applyFont="1" applyFill="1" applyBorder="1" applyAlignment="1" applyProtection="1">
      <alignment horizontal="center"/>
      <protection locked="0"/>
    </xf>
    <xf numFmtId="0" fontId="15" fillId="16" borderId="16" xfId="0" applyFont="1" applyFill="1" applyBorder="1" applyAlignment="1" applyProtection="1">
      <alignment horizontal="left"/>
      <protection hidden="1"/>
    </xf>
    <xf numFmtId="0" fontId="15" fillId="16" borderId="18" xfId="0" applyFont="1" applyFill="1" applyBorder="1" applyAlignment="1" applyProtection="1">
      <alignment horizontal="left"/>
      <protection hidden="1"/>
    </xf>
    <xf numFmtId="0" fontId="9" fillId="16" borderId="16" xfId="0" applyFont="1" applyFill="1" applyBorder="1" applyAlignment="1" applyProtection="1">
      <alignment horizontal="left"/>
      <protection hidden="1"/>
    </xf>
    <xf numFmtId="0" fontId="9" fillId="16" borderId="18" xfId="0" applyFont="1" applyFill="1" applyBorder="1" applyAlignment="1" applyProtection="1">
      <alignment horizontal="left"/>
      <protection hidden="1"/>
    </xf>
    <xf numFmtId="0" fontId="8" fillId="5" borderId="16" xfId="0" applyFont="1" applyFill="1" applyBorder="1" applyAlignment="1" applyProtection="1">
      <alignment horizontal="center"/>
      <protection locked="0"/>
    </xf>
    <xf numFmtId="0" fontId="8" fillId="5" borderId="17" xfId="0" applyFont="1" applyFill="1" applyBorder="1" applyAlignment="1" applyProtection="1">
      <alignment horizontal="center"/>
      <protection locked="0"/>
    </xf>
    <xf numFmtId="0" fontId="8" fillId="5" borderId="18" xfId="0" applyFont="1" applyFill="1" applyBorder="1" applyAlignment="1" applyProtection="1">
      <alignment horizontal="center"/>
      <protection locked="0"/>
    </xf>
    <xf numFmtId="0" fontId="8" fillId="5" borderId="10" xfId="0" applyFont="1" applyFill="1" applyBorder="1" applyAlignment="1" applyProtection="1">
      <alignment horizontal="left"/>
      <protection locked="0"/>
    </xf>
    <xf numFmtId="0" fontId="13" fillId="7" borderId="10" xfId="0" applyFont="1" applyFill="1" applyBorder="1" applyAlignment="1" applyProtection="1">
      <alignment horizontal="center" vertical="top" wrapText="1"/>
      <protection locked="0"/>
    </xf>
    <xf numFmtId="0" fontId="14" fillId="3" borderId="13" xfId="0" applyFont="1" applyFill="1" applyBorder="1" applyAlignment="1" applyProtection="1">
      <alignment horizontal="center" vertical="top" wrapText="1"/>
      <protection hidden="1"/>
    </xf>
    <xf numFmtId="0" fontId="14" fillId="3" borderId="14" xfId="0" applyFont="1" applyFill="1" applyBorder="1" applyAlignment="1" applyProtection="1">
      <alignment horizontal="center" vertical="top" wrapText="1"/>
      <protection hidden="1"/>
    </xf>
    <xf numFmtId="0" fontId="14" fillId="3" borderId="0" xfId="0" applyFont="1" applyFill="1" applyAlignment="1" applyProtection="1">
      <alignment horizontal="center" vertical="top" wrapText="1"/>
      <protection hidden="1"/>
    </xf>
    <xf numFmtId="0" fontId="14" fillId="3" borderId="15" xfId="0" applyFont="1" applyFill="1" applyBorder="1" applyAlignment="1" applyProtection="1">
      <alignment horizontal="center" vertical="top" wrapText="1"/>
      <protection hidden="1"/>
    </xf>
    <xf numFmtId="0" fontId="14" fillId="3" borderId="20" xfId="0" applyFont="1" applyFill="1" applyBorder="1" applyAlignment="1" applyProtection="1">
      <alignment horizontal="center" vertical="top" wrapText="1"/>
      <protection hidden="1"/>
    </xf>
    <xf numFmtId="0" fontId="14" fillId="3" borderId="21" xfId="0" applyFont="1" applyFill="1" applyBorder="1" applyAlignment="1" applyProtection="1">
      <alignment horizontal="center" vertical="top" wrapText="1"/>
      <protection hidden="1"/>
    </xf>
    <xf numFmtId="0" fontId="7" fillId="16" borderId="16" xfId="0" applyFont="1" applyFill="1" applyBorder="1" applyAlignment="1" applyProtection="1">
      <alignment horizontal="left"/>
      <protection hidden="1"/>
    </xf>
    <xf numFmtId="0" fontId="7" fillId="16" borderId="18" xfId="0" applyFont="1" applyFill="1" applyBorder="1" applyAlignment="1" applyProtection="1">
      <alignment horizontal="left"/>
      <protection hidden="1"/>
    </xf>
    <xf numFmtId="0" fontId="0" fillId="3" borderId="22" xfId="0" applyFill="1" applyBorder="1" applyAlignment="1" applyProtection="1">
      <alignment horizontal="center"/>
      <protection hidden="1"/>
    </xf>
    <xf numFmtId="0" fontId="0" fillId="3" borderId="9" xfId="0" applyFill="1" applyBorder="1" applyAlignment="1" applyProtection="1">
      <alignment horizontal="center"/>
      <protection hidden="1"/>
    </xf>
    <xf numFmtId="0" fontId="7" fillId="3" borderId="11" xfId="0" applyFont="1" applyFill="1" applyBorder="1" applyAlignment="1" applyProtection="1">
      <alignment horizontal="center"/>
      <protection hidden="1"/>
    </xf>
    <xf numFmtId="0" fontId="7" fillId="3" borderId="0" xfId="0" applyFont="1" applyFill="1" applyAlignment="1" applyProtection="1">
      <alignment horizontal="center"/>
      <protection hidden="1"/>
    </xf>
    <xf numFmtId="0" fontId="7" fillId="3" borderId="15" xfId="0" applyFont="1" applyFill="1" applyBorder="1" applyAlignment="1" applyProtection="1">
      <alignment horizontal="center"/>
      <protection hidden="1"/>
    </xf>
    <xf numFmtId="0" fontId="7" fillId="16" borderId="10" xfId="0" applyFont="1" applyFill="1" applyBorder="1" applyProtection="1">
      <protection hidden="1"/>
    </xf>
    <xf numFmtId="0" fontId="5" fillId="3" borderId="10" xfId="0" applyFont="1" applyFill="1" applyBorder="1" applyAlignment="1" applyProtection="1">
      <alignment horizontal="center" vertical="center"/>
      <protection hidden="1"/>
    </xf>
    <xf numFmtId="0" fontId="9" fillId="5" borderId="10" xfId="0" applyFont="1" applyFill="1" applyBorder="1" applyAlignment="1" applyProtection="1">
      <alignment horizontal="center"/>
      <protection locked="0"/>
    </xf>
    <xf numFmtId="0" fontId="9" fillId="3" borderId="10" xfId="0" applyFont="1" applyFill="1" applyBorder="1" applyAlignment="1" applyProtection="1">
      <alignment horizontal="center"/>
      <protection hidden="1"/>
    </xf>
    <xf numFmtId="0" fontId="0" fillId="5" borderId="10" xfId="0" applyFill="1" applyBorder="1" applyProtection="1">
      <protection locked="0"/>
    </xf>
    <xf numFmtId="0" fontId="7" fillId="16" borderId="17" xfId="0" applyFont="1" applyFill="1" applyBorder="1" applyAlignment="1" applyProtection="1">
      <alignment horizontal="left"/>
      <protection hidden="1"/>
    </xf>
    <xf numFmtId="0" fontId="3" fillId="5" borderId="0" xfId="1" applyFill="1" applyAlignment="1" applyProtection="1">
      <alignment horizontal="center"/>
      <protection locked="0"/>
    </xf>
    <xf numFmtId="0" fontId="8" fillId="5" borderId="0" xfId="0" applyFont="1" applyFill="1" applyAlignment="1" applyProtection="1">
      <alignment horizontal="center"/>
      <protection locked="0"/>
    </xf>
    <xf numFmtId="0" fontId="8" fillId="5" borderId="10" xfId="0" applyFont="1" applyFill="1" applyBorder="1" applyAlignment="1" applyProtection="1">
      <alignment horizontal="center" vertical="center"/>
      <protection locked="0"/>
    </xf>
    <xf numFmtId="0" fontId="7" fillId="16" borderId="9" xfId="0" applyFont="1" applyFill="1" applyBorder="1" applyAlignment="1" applyProtection="1">
      <alignment horizontal="left"/>
      <protection hidden="1"/>
    </xf>
    <xf numFmtId="49" fontId="8" fillId="5" borderId="9" xfId="0" applyNumberFormat="1" applyFont="1" applyFill="1" applyBorder="1" applyAlignment="1" applyProtection="1">
      <alignment horizontal="center" vertical="center"/>
      <protection locked="0"/>
    </xf>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0" fontId="9" fillId="3" borderId="12" xfId="0" applyFont="1" applyFill="1" applyBorder="1" applyAlignment="1" applyProtection="1">
      <alignment horizontal="center"/>
      <protection locked="0"/>
    </xf>
    <xf numFmtId="0" fontId="9" fillId="3" borderId="13" xfId="0" applyFont="1" applyFill="1" applyBorder="1" applyAlignment="1" applyProtection="1">
      <alignment horizontal="center"/>
      <protection locked="0"/>
    </xf>
    <xf numFmtId="0" fontId="9" fillId="3" borderId="14" xfId="0" applyFont="1" applyFill="1" applyBorder="1" applyAlignment="1" applyProtection="1">
      <alignment horizontal="center"/>
      <protection locked="0"/>
    </xf>
    <xf numFmtId="0" fontId="9" fillId="3" borderId="11" xfId="0" applyFont="1" applyFill="1" applyBorder="1" applyAlignment="1" applyProtection="1">
      <alignment horizontal="center"/>
      <protection locked="0"/>
    </xf>
    <xf numFmtId="0" fontId="9" fillId="3" borderId="0" xfId="0" applyFont="1" applyFill="1" applyAlignment="1" applyProtection="1">
      <alignment horizontal="center"/>
      <protection locked="0"/>
    </xf>
    <xf numFmtId="0" fontId="9" fillId="3" borderId="15" xfId="0" applyFont="1" applyFill="1" applyBorder="1" applyAlignment="1" applyProtection="1">
      <alignment horizontal="center"/>
      <protection locked="0"/>
    </xf>
    <xf numFmtId="0" fontId="9" fillId="3" borderId="19" xfId="0" applyFont="1" applyFill="1" applyBorder="1" applyAlignment="1" applyProtection="1">
      <alignment horizontal="center"/>
      <protection locked="0"/>
    </xf>
    <xf numFmtId="0" fontId="9" fillId="3" borderId="20" xfId="0" applyFont="1" applyFill="1" applyBorder="1" applyAlignment="1" applyProtection="1">
      <alignment horizontal="center"/>
      <protection locked="0"/>
    </xf>
    <xf numFmtId="0" fontId="9" fillId="3" borderId="21" xfId="0" applyFont="1" applyFill="1" applyBorder="1" applyAlignment="1" applyProtection="1">
      <alignment horizontal="center"/>
      <protection locked="0"/>
    </xf>
    <xf numFmtId="0" fontId="9" fillId="5" borderId="19" xfId="0" applyFont="1" applyFill="1" applyBorder="1" applyAlignment="1" applyProtection="1">
      <alignment horizontal="center"/>
      <protection hidden="1"/>
    </xf>
    <xf numFmtId="0" fontId="9" fillId="5" borderId="20" xfId="0" applyFont="1" applyFill="1" applyBorder="1" applyAlignment="1" applyProtection="1">
      <alignment horizontal="center"/>
      <protection hidden="1"/>
    </xf>
    <xf numFmtId="0" fontId="9" fillId="5" borderId="21" xfId="0" applyFont="1" applyFill="1" applyBorder="1" applyAlignment="1" applyProtection="1">
      <alignment horizontal="center"/>
      <protection hidden="1"/>
    </xf>
    <xf numFmtId="0" fontId="9" fillId="5" borderId="10" xfId="0" applyFont="1" applyFill="1" applyBorder="1" applyAlignment="1" applyProtection="1">
      <alignment horizontal="center"/>
      <protection hidden="1"/>
    </xf>
    <xf numFmtId="0" fontId="9" fillId="3" borderId="10" xfId="0" applyFont="1" applyFill="1" applyBorder="1" applyAlignment="1" applyProtection="1">
      <alignment horizontal="center"/>
      <protection locked="0"/>
    </xf>
    <xf numFmtId="0" fontId="9" fillId="3" borderId="12" xfId="0" applyFont="1" applyFill="1" applyBorder="1" applyAlignment="1" applyProtection="1">
      <alignment horizontal="center"/>
      <protection hidden="1"/>
    </xf>
    <xf numFmtId="0" fontId="9" fillId="3" borderId="13" xfId="0" applyFont="1" applyFill="1" applyBorder="1" applyAlignment="1" applyProtection="1">
      <alignment horizontal="center"/>
      <protection hidden="1"/>
    </xf>
    <xf numFmtId="0" fontId="9" fillId="3" borderId="14" xfId="0" applyFont="1" applyFill="1" applyBorder="1" applyAlignment="1" applyProtection="1">
      <alignment horizontal="center"/>
      <protection hidden="1"/>
    </xf>
    <xf numFmtId="0" fontId="9" fillId="3" borderId="11" xfId="0" applyFont="1" applyFill="1" applyBorder="1" applyAlignment="1" applyProtection="1">
      <alignment horizontal="center"/>
      <protection hidden="1"/>
    </xf>
    <xf numFmtId="0" fontId="9" fillId="3" borderId="0" xfId="0" applyFont="1" applyFill="1" applyAlignment="1" applyProtection="1">
      <alignment horizontal="center"/>
      <protection hidden="1"/>
    </xf>
    <xf numFmtId="0" fontId="9" fillId="3" borderId="15" xfId="0" applyFont="1" applyFill="1" applyBorder="1" applyAlignment="1" applyProtection="1">
      <alignment horizontal="center"/>
      <protection hidden="1"/>
    </xf>
    <xf numFmtId="0" fontId="9" fillId="3" borderId="19" xfId="0" applyFont="1" applyFill="1" applyBorder="1" applyAlignment="1" applyProtection="1">
      <alignment horizontal="center"/>
      <protection hidden="1"/>
    </xf>
    <xf numFmtId="0" fontId="9" fillId="3" borderId="20" xfId="0" applyFont="1" applyFill="1" applyBorder="1" applyAlignment="1" applyProtection="1">
      <alignment horizontal="center"/>
      <protection hidden="1"/>
    </xf>
    <xf numFmtId="0" fontId="9" fillId="3" borderId="21" xfId="0" applyFont="1" applyFill="1" applyBorder="1" applyAlignment="1" applyProtection="1">
      <alignment horizontal="center"/>
      <protection hidden="1"/>
    </xf>
    <xf numFmtId="0" fontId="4" fillId="2" borderId="1" xfId="0" applyFont="1" applyFill="1" applyBorder="1" applyAlignment="1" applyProtection="1">
      <alignment horizontal="center" vertical="center"/>
      <protection hidden="1"/>
    </xf>
    <xf numFmtId="0" fontId="4" fillId="2" borderId="2" xfId="0" applyFont="1" applyFill="1" applyBorder="1" applyAlignment="1" applyProtection="1">
      <alignment horizontal="center" vertical="center"/>
      <protection hidden="1"/>
    </xf>
    <xf numFmtId="0" fontId="4" fillId="2" borderId="3"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protection hidden="1"/>
    </xf>
    <xf numFmtId="0" fontId="4" fillId="2" borderId="5" xfId="0" applyFont="1" applyFill="1" applyBorder="1" applyAlignment="1" applyProtection="1">
      <alignment horizontal="center" vertical="center"/>
      <protection hidden="1"/>
    </xf>
    <xf numFmtId="0" fontId="4" fillId="2" borderId="6" xfId="0" applyFont="1" applyFill="1" applyBorder="1" applyAlignment="1" applyProtection="1">
      <alignment horizontal="center" vertical="center"/>
      <protection hidden="1"/>
    </xf>
    <xf numFmtId="0" fontId="5" fillId="3" borderId="0" xfId="0" applyFont="1" applyFill="1" applyAlignment="1" applyProtection="1">
      <alignment horizontal="center" vertical="center" wrapText="1"/>
      <protection hidden="1"/>
    </xf>
    <xf numFmtId="0" fontId="6" fillId="4" borderId="7" xfId="0" applyFont="1" applyFill="1" applyBorder="1" applyAlignment="1" applyProtection="1">
      <alignment horizontal="center"/>
      <protection hidden="1"/>
    </xf>
    <xf numFmtId="0" fontId="6" fillId="4" borderId="8" xfId="0" applyFont="1" applyFill="1" applyBorder="1" applyAlignment="1" applyProtection="1">
      <alignment horizontal="center"/>
      <protection hidden="1"/>
    </xf>
    <xf numFmtId="0" fontId="6" fillId="4" borderId="2" xfId="0" applyFont="1" applyFill="1" applyBorder="1" applyAlignment="1" applyProtection="1">
      <alignment horizontal="center"/>
      <protection hidden="1"/>
    </xf>
    <xf numFmtId="0" fontId="6" fillId="4" borderId="3" xfId="0" applyFont="1" applyFill="1" applyBorder="1" applyAlignment="1" applyProtection="1">
      <alignment horizontal="center"/>
      <protection hidden="1"/>
    </xf>
    <xf numFmtId="0" fontId="8" fillId="5" borderId="9" xfId="0" applyFont="1" applyFill="1" applyBorder="1" applyAlignment="1" applyProtection="1">
      <alignment horizontal="center" vertical="center"/>
      <protection locked="0"/>
    </xf>
    <xf numFmtId="0" fontId="8" fillId="5" borderId="9" xfId="0" applyFont="1" applyFill="1" applyBorder="1" applyAlignment="1" applyProtection="1">
      <alignment vertical="center"/>
      <protection locked="0"/>
    </xf>
    <xf numFmtId="0" fontId="8" fillId="5" borderId="9" xfId="0" applyFont="1" applyFill="1" applyBorder="1" applyAlignment="1" applyProtection="1">
      <alignment horizontal="center" vertical="center" wrapText="1"/>
      <protection locked="0"/>
    </xf>
    <xf numFmtId="14" fontId="5" fillId="3" borderId="10" xfId="0" applyNumberFormat="1" applyFont="1" applyFill="1" applyBorder="1" applyAlignment="1" applyProtection="1">
      <alignment horizontal="center" vertical="center"/>
      <protection hidden="1"/>
    </xf>
    <xf numFmtId="3" fontId="28" fillId="16" borderId="1" xfId="2" applyNumberFormat="1" applyFont="1" applyFill="1" applyBorder="1" applyAlignment="1" applyProtection="1">
      <alignment horizontal="center" vertical="center"/>
      <protection hidden="1"/>
    </xf>
    <xf numFmtId="3" fontId="28" fillId="16" borderId="3" xfId="2" applyNumberFormat="1" applyFont="1" applyFill="1" applyBorder="1" applyAlignment="1" applyProtection="1">
      <alignment horizontal="center" vertical="center"/>
      <protection hidden="1"/>
    </xf>
    <xf numFmtId="3" fontId="28" fillId="16" borderId="24" xfId="2" applyNumberFormat="1" applyFont="1" applyFill="1" applyBorder="1" applyAlignment="1" applyProtection="1">
      <alignment horizontal="center" vertical="center"/>
      <protection hidden="1"/>
    </xf>
    <xf numFmtId="3" fontId="28" fillId="16" borderId="26" xfId="2" applyNumberFormat="1" applyFont="1" applyFill="1" applyBorder="1" applyAlignment="1" applyProtection="1">
      <alignment horizontal="center" vertical="center"/>
      <protection hidden="1"/>
    </xf>
    <xf numFmtId="3" fontId="28" fillId="16" borderId="4" xfId="2" applyNumberFormat="1" applyFont="1" applyFill="1" applyBorder="1" applyAlignment="1" applyProtection="1">
      <alignment horizontal="center" vertical="center"/>
      <protection hidden="1"/>
    </xf>
    <xf numFmtId="3" fontId="28" fillId="16" borderId="6" xfId="2" applyNumberFormat="1" applyFont="1" applyFill="1" applyBorder="1" applyAlignment="1" applyProtection="1">
      <alignment horizontal="center" vertical="center"/>
      <protection hidden="1"/>
    </xf>
    <xf numFmtId="1" fontId="11" fillId="0" borderId="19" xfId="2" applyNumberFormat="1" applyFont="1" applyBorder="1" applyAlignment="1" applyProtection="1">
      <alignment horizontal="center"/>
      <protection hidden="1"/>
    </xf>
    <xf numFmtId="1" fontId="11" fillId="0" borderId="21" xfId="2" applyNumberFormat="1" applyFont="1" applyBorder="1" applyAlignment="1" applyProtection="1">
      <alignment horizontal="center"/>
      <protection hidden="1"/>
    </xf>
    <xf numFmtId="0" fontId="11" fillId="13" borderId="12" xfId="2" applyFont="1" applyFill="1" applyBorder="1" applyAlignment="1" applyProtection="1">
      <alignment horizontal="center" vertical="center"/>
      <protection hidden="1"/>
    </xf>
    <xf numFmtId="0" fontId="11" fillId="13" borderId="13" xfId="2" applyFont="1" applyFill="1" applyBorder="1" applyAlignment="1" applyProtection="1">
      <alignment horizontal="center" vertical="center"/>
      <protection hidden="1"/>
    </xf>
    <xf numFmtId="0" fontId="11" fillId="13" borderId="19" xfId="2" applyFont="1" applyFill="1" applyBorder="1" applyAlignment="1" applyProtection="1">
      <alignment horizontal="center" vertical="center"/>
      <protection hidden="1"/>
    </xf>
    <xf numFmtId="0" fontId="11" fillId="13" borderId="20" xfId="2" applyFont="1" applyFill="1" applyBorder="1" applyAlignment="1" applyProtection="1">
      <alignment horizontal="center" vertical="center"/>
      <protection hidden="1"/>
    </xf>
    <xf numFmtId="1" fontId="21" fillId="2" borderId="10" xfId="2" applyNumberFormat="1" applyFont="1" applyFill="1" applyBorder="1" applyAlignment="1" applyProtection="1">
      <alignment horizontal="center"/>
      <protection hidden="1"/>
    </xf>
    <xf numFmtId="0" fontId="21" fillId="2" borderId="10" xfId="2" applyFont="1" applyFill="1" applyBorder="1" applyAlignment="1" applyProtection="1">
      <alignment horizontal="center"/>
      <protection hidden="1"/>
    </xf>
    <xf numFmtId="3" fontId="32" fillId="13" borderId="12" xfId="2" applyNumberFormat="1" applyFont="1" applyFill="1" applyBorder="1" applyAlignment="1" applyProtection="1">
      <alignment horizontal="center" vertical="center"/>
      <protection hidden="1"/>
    </xf>
    <xf numFmtId="3" fontId="32" fillId="13" borderId="14" xfId="2" applyNumberFormat="1" applyFont="1" applyFill="1" applyBorder="1" applyAlignment="1" applyProtection="1">
      <alignment horizontal="center" vertical="center"/>
      <protection hidden="1"/>
    </xf>
    <xf numFmtId="3" fontId="32" fillId="13" borderId="19" xfId="2" applyNumberFormat="1" applyFont="1" applyFill="1" applyBorder="1" applyAlignment="1" applyProtection="1">
      <alignment horizontal="center" vertical="center"/>
      <protection hidden="1"/>
    </xf>
    <xf numFmtId="3" fontId="32" fillId="13" borderId="21" xfId="2" applyNumberFormat="1" applyFont="1" applyFill="1" applyBorder="1" applyAlignment="1" applyProtection="1">
      <alignment horizontal="center" vertical="center"/>
      <protection hidden="1"/>
    </xf>
    <xf numFmtId="0" fontId="53" fillId="2" borderId="10" xfId="2" applyFont="1" applyFill="1" applyBorder="1" applyAlignment="1" applyProtection="1">
      <alignment horizontal="center"/>
      <protection hidden="1"/>
    </xf>
    <xf numFmtId="0" fontId="39" fillId="17" borderId="1" xfId="2" applyFont="1" applyFill="1" applyBorder="1" applyAlignment="1" applyProtection="1">
      <alignment horizontal="center" vertical="center"/>
      <protection hidden="1"/>
    </xf>
    <xf numFmtId="0" fontId="39" fillId="17" borderId="2" xfId="2" applyFont="1" applyFill="1" applyBorder="1" applyAlignment="1" applyProtection="1">
      <alignment horizontal="center" vertical="center"/>
      <protection hidden="1"/>
    </xf>
    <xf numFmtId="0" fontId="39" fillId="17" borderId="3" xfId="2" applyFont="1" applyFill="1" applyBorder="1" applyAlignment="1" applyProtection="1">
      <alignment horizontal="center" vertical="center"/>
      <protection hidden="1"/>
    </xf>
    <xf numFmtId="0" fontId="39" fillId="17" borderId="24" xfId="2" applyFont="1" applyFill="1" applyBorder="1" applyAlignment="1" applyProtection="1">
      <alignment horizontal="center" vertical="center"/>
      <protection hidden="1"/>
    </xf>
    <xf numFmtId="0" fontId="39" fillId="17" borderId="0" xfId="2" applyFont="1" applyFill="1" applyAlignment="1" applyProtection="1">
      <alignment horizontal="center" vertical="center"/>
      <protection hidden="1"/>
    </xf>
    <xf numFmtId="0" fontId="39" fillId="17" borderId="26" xfId="2" applyFont="1" applyFill="1" applyBorder="1" applyAlignment="1" applyProtection="1">
      <alignment horizontal="center" vertical="center"/>
      <protection hidden="1"/>
    </xf>
    <xf numFmtId="0" fontId="39" fillId="17" borderId="4" xfId="2" applyFont="1" applyFill="1" applyBorder="1" applyAlignment="1" applyProtection="1">
      <alignment horizontal="center" vertical="center"/>
      <protection hidden="1"/>
    </xf>
    <xf numFmtId="0" fontId="39" fillId="17" borderId="5" xfId="2" applyFont="1" applyFill="1" applyBorder="1" applyAlignment="1" applyProtection="1">
      <alignment horizontal="center" vertical="center"/>
      <protection hidden="1"/>
    </xf>
    <xf numFmtId="0" fontId="39" fillId="17" borderId="6" xfId="2" applyFont="1" applyFill="1" applyBorder="1" applyAlignment="1" applyProtection="1">
      <alignment horizontal="center" vertical="center"/>
      <protection hidden="1"/>
    </xf>
    <xf numFmtId="0" fontId="28" fillId="17" borderId="1" xfId="2" applyFont="1" applyFill="1" applyBorder="1" applyAlignment="1" applyProtection="1">
      <alignment vertical="center"/>
      <protection hidden="1"/>
    </xf>
    <xf numFmtId="0" fontId="28" fillId="17" borderId="2" xfId="2" applyFont="1" applyFill="1" applyBorder="1" applyAlignment="1" applyProtection="1">
      <alignment vertical="center"/>
      <protection hidden="1"/>
    </xf>
    <xf numFmtId="0" fontId="28" fillId="17" borderId="3" xfId="2" applyFont="1" applyFill="1" applyBorder="1" applyAlignment="1" applyProtection="1">
      <alignment vertical="center"/>
      <protection hidden="1"/>
    </xf>
    <xf numFmtId="0" fontId="28" fillId="17" borderId="24" xfId="2" applyFont="1" applyFill="1" applyBorder="1" applyAlignment="1" applyProtection="1">
      <alignment vertical="center"/>
      <protection hidden="1"/>
    </xf>
    <xf numFmtId="0" fontId="28" fillId="17" borderId="0" xfId="2" applyFont="1" applyFill="1" applyAlignment="1" applyProtection="1">
      <alignment vertical="center"/>
      <protection hidden="1"/>
    </xf>
    <xf numFmtId="0" fontId="28" fillId="17" borderId="26" xfId="2" applyFont="1" applyFill="1" applyBorder="1" applyAlignment="1" applyProtection="1">
      <alignment vertical="center"/>
      <protection hidden="1"/>
    </xf>
    <xf numFmtId="0" fontId="28" fillId="17" borderId="4" xfId="2" applyFont="1" applyFill="1" applyBorder="1" applyAlignment="1" applyProtection="1">
      <alignment vertical="center"/>
      <protection hidden="1"/>
    </xf>
    <xf numFmtId="0" fontId="28" fillId="17" borderId="5" xfId="2" applyFont="1" applyFill="1" applyBorder="1" applyAlignment="1" applyProtection="1">
      <alignment vertical="center"/>
      <protection hidden="1"/>
    </xf>
    <xf numFmtId="0" fontId="28" fillId="17" borderId="6" xfId="2" applyFont="1" applyFill="1" applyBorder="1" applyAlignment="1" applyProtection="1">
      <alignment vertical="center"/>
      <protection hidden="1"/>
    </xf>
    <xf numFmtId="0" fontId="39" fillId="5" borderId="39" xfId="2" applyFont="1" applyFill="1" applyBorder="1" applyAlignment="1" applyProtection="1">
      <alignment horizontal="center" vertical="center"/>
      <protection locked="0"/>
    </xf>
    <xf numFmtId="0" fontId="39" fillId="5" borderId="40" xfId="2" applyFont="1" applyFill="1" applyBorder="1" applyAlignment="1" applyProtection="1">
      <alignment horizontal="center" vertical="center"/>
      <protection locked="0"/>
    </xf>
    <xf numFmtId="0" fontId="39" fillId="5" borderId="41" xfId="2" applyFont="1" applyFill="1" applyBorder="1" applyAlignment="1" applyProtection="1">
      <alignment horizontal="center" vertical="center"/>
      <protection locked="0"/>
    </xf>
    <xf numFmtId="2" fontId="18" fillId="18" borderId="0" xfId="2" applyNumberFormat="1" applyFont="1" applyFill="1" applyAlignment="1" applyProtection="1">
      <alignment horizontal="left"/>
      <protection hidden="1"/>
    </xf>
    <xf numFmtId="2" fontId="77" fillId="18" borderId="0" xfId="2" applyNumberFormat="1" applyFont="1" applyFill="1" applyAlignment="1" applyProtection="1">
      <alignment horizontal="left"/>
      <protection hidden="1"/>
    </xf>
    <xf numFmtId="169" fontId="75" fillId="2" borderId="10" xfId="2" applyNumberFormat="1" applyFont="1" applyFill="1" applyBorder="1" applyAlignment="1" applyProtection="1">
      <alignment horizontal="center"/>
      <protection hidden="1"/>
    </xf>
    <xf numFmtId="0" fontId="78" fillId="2" borderId="10" xfId="2" applyFont="1" applyFill="1" applyBorder="1" applyAlignment="1" applyProtection="1">
      <alignment horizontal="center" vertical="center"/>
      <protection hidden="1"/>
    </xf>
    <xf numFmtId="0" fontId="21" fillId="10" borderId="0" xfId="2" applyFont="1" applyFill="1" applyAlignment="1" applyProtection="1">
      <alignment horizontal="center"/>
      <protection hidden="1"/>
    </xf>
    <xf numFmtId="0" fontId="21" fillId="0" borderId="0" xfId="2" applyFont="1" applyAlignment="1" applyProtection="1">
      <alignment horizontal="center"/>
      <protection hidden="1"/>
    </xf>
    <xf numFmtId="0" fontId="25" fillId="5" borderId="7" xfId="2" applyFont="1" applyFill="1" applyBorder="1" applyAlignment="1" applyProtection="1">
      <alignment horizontal="center" vertical="center" wrapText="1"/>
      <protection locked="0"/>
    </xf>
    <xf numFmtId="0" fontId="25" fillId="5" borderId="8" xfId="2" applyFont="1" applyFill="1" applyBorder="1" applyAlignment="1" applyProtection="1">
      <alignment horizontal="center" vertical="center" wrapText="1"/>
      <protection locked="0"/>
    </xf>
    <xf numFmtId="0" fontId="25" fillId="5" borderId="23" xfId="2" applyFont="1" applyFill="1" applyBorder="1" applyAlignment="1" applyProtection="1">
      <alignment horizontal="center" vertical="center" wrapText="1"/>
      <protection locked="0"/>
    </xf>
    <xf numFmtId="0" fontId="11" fillId="26" borderId="24" xfId="2" applyFont="1" applyFill="1" applyBorder="1" applyAlignment="1" applyProtection="1">
      <alignment horizontal="center" vertical="center" wrapText="1"/>
      <protection hidden="1"/>
    </xf>
    <xf numFmtId="0" fontId="11" fillId="26" borderId="0" xfId="2" applyFont="1" applyFill="1" applyAlignment="1" applyProtection="1">
      <alignment horizontal="center" vertical="center" wrapText="1"/>
      <protection hidden="1"/>
    </xf>
    <xf numFmtId="0" fontId="11" fillId="26" borderId="26" xfId="2" applyFont="1" applyFill="1" applyBorder="1" applyAlignment="1" applyProtection="1">
      <alignment horizontal="center" vertical="center" wrapText="1"/>
      <protection hidden="1"/>
    </xf>
    <xf numFmtId="0" fontId="11" fillId="26" borderId="4" xfId="2" applyFont="1" applyFill="1" applyBorder="1" applyAlignment="1" applyProtection="1">
      <alignment horizontal="center" vertical="center" wrapText="1"/>
      <protection hidden="1"/>
    </xf>
    <xf numFmtId="0" fontId="11" fillId="26" borderId="5" xfId="2" applyFont="1" applyFill="1" applyBorder="1" applyAlignment="1" applyProtection="1">
      <alignment horizontal="center" vertical="center" wrapText="1"/>
      <protection hidden="1"/>
    </xf>
    <xf numFmtId="0" fontId="11" fillId="26" borderId="6" xfId="2" applyFont="1" applyFill="1" applyBorder="1" applyAlignment="1" applyProtection="1">
      <alignment horizontal="center" vertical="center" wrapText="1"/>
      <protection hidden="1"/>
    </xf>
    <xf numFmtId="0" fontId="11" fillId="26" borderId="1" xfId="2" applyFont="1" applyFill="1" applyBorder="1" applyAlignment="1" applyProtection="1">
      <alignment horizontal="center" vertical="center" wrapText="1"/>
      <protection hidden="1"/>
    </xf>
    <xf numFmtId="0" fontId="11" fillId="26" borderId="2" xfId="2" applyFont="1" applyFill="1" applyBorder="1" applyAlignment="1" applyProtection="1">
      <alignment horizontal="center" vertical="center" wrapText="1"/>
      <protection hidden="1"/>
    </xf>
    <xf numFmtId="0" fontId="11" fillId="26" borderId="3" xfId="2" applyFont="1" applyFill="1" applyBorder="1" applyAlignment="1" applyProtection="1">
      <alignment horizontal="center" vertical="center" wrapText="1"/>
      <protection hidden="1"/>
    </xf>
    <xf numFmtId="2" fontId="11" fillId="29" borderId="12" xfId="2" applyNumberFormat="1" applyFont="1" applyFill="1" applyBorder="1" applyAlignment="1" applyProtection="1">
      <alignment horizontal="center" vertical="center"/>
      <protection hidden="1"/>
    </xf>
    <xf numFmtId="2" fontId="11" fillId="29" borderId="13" xfId="2" applyNumberFormat="1" applyFont="1" applyFill="1" applyBorder="1" applyAlignment="1" applyProtection="1">
      <alignment horizontal="center" vertical="center"/>
      <protection hidden="1"/>
    </xf>
    <xf numFmtId="2" fontId="11" fillId="29" borderId="14" xfId="2" applyNumberFormat="1" applyFont="1" applyFill="1" applyBorder="1" applyAlignment="1" applyProtection="1">
      <alignment horizontal="center" vertical="center"/>
      <protection hidden="1"/>
    </xf>
    <xf numFmtId="2" fontId="11" fillId="29" borderId="19" xfId="2" applyNumberFormat="1" applyFont="1" applyFill="1" applyBorder="1" applyAlignment="1" applyProtection="1">
      <alignment horizontal="center" vertical="center"/>
      <protection hidden="1"/>
    </xf>
    <xf numFmtId="2" fontId="11" fillId="29" borderId="20" xfId="2" applyNumberFormat="1" applyFont="1" applyFill="1" applyBorder="1" applyAlignment="1" applyProtection="1">
      <alignment horizontal="center" vertical="center"/>
      <protection hidden="1"/>
    </xf>
    <xf numFmtId="2" fontId="11" fillId="29" borderId="21" xfId="2" applyNumberFormat="1" applyFont="1" applyFill="1" applyBorder="1" applyAlignment="1" applyProtection="1">
      <alignment horizontal="center" vertical="center"/>
      <protection hidden="1"/>
    </xf>
    <xf numFmtId="0" fontId="11" fillId="0" borderId="12" xfId="2" applyFont="1" applyBorder="1" applyAlignment="1" applyProtection="1">
      <alignment horizontal="center" vertical="center"/>
      <protection hidden="1"/>
    </xf>
    <xf numFmtId="0" fontId="11" fillId="0" borderId="13" xfId="2" applyFont="1" applyBorder="1" applyAlignment="1" applyProtection="1">
      <alignment horizontal="center" vertical="center"/>
      <protection hidden="1"/>
    </xf>
    <xf numFmtId="0" fontId="11" fillId="0" borderId="14" xfId="2" applyFont="1" applyBorder="1" applyAlignment="1" applyProtection="1">
      <alignment horizontal="center" vertical="center"/>
      <protection hidden="1"/>
    </xf>
    <xf numFmtId="0" fontId="39" fillId="5" borderId="22" xfId="2" applyFont="1" applyFill="1" applyBorder="1" applyAlignment="1" applyProtection="1">
      <alignment horizontal="center" vertical="center"/>
      <protection locked="0"/>
    </xf>
    <xf numFmtId="0" fontId="39" fillId="5" borderId="9" xfId="2" applyFont="1" applyFill="1" applyBorder="1" applyAlignment="1" applyProtection="1">
      <alignment horizontal="center" vertical="center"/>
      <protection locked="0"/>
    </xf>
    <xf numFmtId="0" fontId="12" fillId="0" borderId="19" xfId="2" applyFont="1" applyBorder="1" applyAlignment="1" applyProtection="1">
      <alignment horizontal="center" vertical="center"/>
      <protection hidden="1"/>
    </xf>
    <xf numFmtId="0" fontId="12" fillId="0" borderId="20" xfId="2" applyFont="1" applyBorder="1" applyAlignment="1" applyProtection="1">
      <alignment horizontal="center" vertical="center"/>
      <protection hidden="1"/>
    </xf>
    <xf numFmtId="0" fontId="12" fillId="0" borderId="21" xfId="2" applyFont="1" applyBorder="1" applyAlignment="1" applyProtection="1">
      <alignment horizontal="center" vertical="center"/>
      <protection hidden="1"/>
    </xf>
    <xf numFmtId="0" fontId="11" fillId="3" borderId="0" xfId="2" applyFont="1" applyFill="1" applyAlignment="1" applyProtection="1">
      <alignment horizontal="center"/>
      <protection locked="0"/>
    </xf>
    <xf numFmtId="0" fontId="21" fillId="0" borderId="22" xfId="2" applyFont="1" applyBorder="1" applyAlignment="1" applyProtection="1">
      <alignment horizontal="center" vertical="center"/>
      <protection hidden="1"/>
    </xf>
    <xf numFmtId="0" fontId="21" fillId="0" borderId="25" xfId="2" applyFont="1" applyBorder="1" applyAlignment="1" applyProtection="1">
      <alignment horizontal="center" vertical="center"/>
      <protection hidden="1"/>
    </xf>
    <xf numFmtId="0" fontId="21" fillId="0" borderId="9" xfId="2" applyFont="1" applyBorder="1" applyAlignment="1" applyProtection="1">
      <alignment horizontal="center" vertical="center"/>
      <protection hidden="1"/>
    </xf>
    <xf numFmtId="49" fontId="11" fillId="3" borderId="0" xfId="2" applyNumberFormat="1" applyFont="1" applyFill="1" applyAlignment="1" applyProtection="1">
      <alignment horizontal="justify"/>
      <protection locked="0"/>
    </xf>
    <xf numFmtId="49" fontId="21" fillId="3" borderId="0" xfId="2" applyNumberFormat="1" applyFont="1" applyFill="1" applyAlignment="1" applyProtection="1">
      <alignment horizontal="justify"/>
      <protection locked="0"/>
    </xf>
    <xf numFmtId="0" fontId="11" fillId="0" borderId="19" xfId="2" applyFont="1" applyBorder="1" applyAlignment="1" applyProtection="1">
      <alignment horizontal="center" vertical="center"/>
      <protection hidden="1"/>
    </xf>
    <xf numFmtId="0" fontId="11" fillId="0" borderId="20" xfId="2" applyFont="1" applyBorder="1" applyAlignment="1" applyProtection="1">
      <alignment horizontal="center" vertical="center"/>
      <protection hidden="1"/>
    </xf>
    <xf numFmtId="0" fontId="11" fillId="0" borderId="21" xfId="2" applyFont="1" applyBorder="1" applyAlignment="1" applyProtection="1">
      <alignment horizontal="center" vertical="center"/>
      <protection hidden="1"/>
    </xf>
    <xf numFmtId="0" fontId="7" fillId="23" borderId="7" xfId="2" applyFont="1" applyFill="1" applyBorder="1" applyAlignment="1" applyProtection="1">
      <alignment horizontal="left" vertical="center" wrapText="1"/>
      <protection hidden="1"/>
    </xf>
    <xf numFmtId="0" fontId="7" fillId="23" borderId="8" xfId="2" applyFont="1" applyFill="1" applyBorder="1" applyAlignment="1" applyProtection="1">
      <alignment horizontal="left" vertical="center" wrapText="1"/>
      <protection hidden="1"/>
    </xf>
    <xf numFmtId="0" fontId="7" fillId="23" borderId="23" xfId="2" applyFont="1" applyFill="1" applyBorder="1" applyAlignment="1" applyProtection="1">
      <alignment horizontal="left" vertical="center" wrapText="1"/>
      <protection hidden="1"/>
    </xf>
    <xf numFmtId="165" fontId="26" fillId="10" borderId="7" xfId="2" applyNumberFormat="1" applyFont="1" applyFill="1" applyBorder="1" applyAlignment="1" applyProtection="1">
      <alignment horizontal="center" vertical="center"/>
      <protection hidden="1"/>
    </xf>
    <xf numFmtId="165" fontId="26" fillId="10" borderId="8" xfId="2" applyNumberFormat="1" applyFont="1" applyFill="1" applyBorder="1" applyAlignment="1" applyProtection="1">
      <alignment horizontal="center" vertical="center"/>
      <protection hidden="1"/>
    </xf>
    <xf numFmtId="165" fontId="26" fillId="10" borderId="23" xfId="2" applyNumberFormat="1" applyFont="1" applyFill="1" applyBorder="1" applyAlignment="1" applyProtection="1">
      <alignment horizontal="center" vertical="center"/>
      <protection hidden="1"/>
    </xf>
    <xf numFmtId="165" fontId="15" fillId="10" borderId="7" xfId="2" applyNumberFormat="1" applyFont="1" applyFill="1" applyBorder="1" applyAlignment="1" applyProtection="1">
      <alignment horizontal="left" vertical="center" wrapText="1"/>
      <protection hidden="1"/>
    </xf>
    <xf numFmtId="165" fontId="15" fillId="10" borderId="8" xfId="2" applyNumberFormat="1" applyFont="1" applyFill="1" applyBorder="1" applyAlignment="1" applyProtection="1">
      <alignment horizontal="left" vertical="center" wrapText="1"/>
      <protection hidden="1"/>
    </xf>
    <xf numFmtId="165" fontId="15" fillId="10" borderId="23" xfId="2" applyNumberFormat="1" applyFont="1" applyFill="1" applyBorder="1" applyAlignment="1" applyProtection="1">
      <alignment horizontal="left" vertical="center" wrapText="1"/>
      <protection hidden="1"/>
    </xf>
    <xf numFmtId="165" fontId="27" fillId="5" borderId="7" xfId="2" applyNumberFormat="1" applyFont="1" applyFill="1" applyBorder="1" applyAlignment="1" applyProtection="1">
      <alignment horizontal="center" vertical="center"/>
      <protection locked="0"/>
    </xf>
    <xf numFmtId="165" fontId="27" fillId="5" borderId="8" xfId="2" applyNumberFormat="1" applyFont="1" applyFill="1" applyBorder="1" applyAlignment="1" applyProtection="1">
      <alignment horizontal="center" vertical="center"/>
      <protection locked="0"/>
    </xf>
    <xf numFmtId="165" fontId="27" fillId="5" borderId="23" xfId="2" applyNumberFormat="1" applyFont="1" applyFill="1" applyBorder="1" applyAlignment="1" applyProtection="1">
      <alignment horizontal="center" vertical="center"/>
      <protection locked="0"/>
    </xf>
    <xf numFmtId="0" fontId="11" fillId="7" borderId="7" xfId="2" applyFont="1" applyFill="1" applyBorder="1" applyAlignment="1" applyProtection="1">
      <alignment horizontal="left" vertical="top" wrapText="1"/>
      <protection hidden="1"/>
    </xf>
    <xf numFmtId="0" fontId="11" fillId="7" borderId="8" xfId="2" applyFont="1" applyFill="1" applyBorder="1" applyAlignment="1" applyProtection="1">
      <alignment horizontal="left" vertical="top" wrapText="1"/>
      <protection hidden="1"/>
    </xf>
    <xf numFmtId="0" fontId="11" fillId="7" borderId="23" xfId="2" applyFont="1" applyFill="1" applyBorder="1" applyAlignment="1" applyProtection="1">
      <alignment horizontal="left" vertical="top" wrapText="1"/>
      <protection hidden="1"/>
    </xf>
    <xf numFmtId="0" fontId="15" fillId="11" borderId="1" xfId="2" applyFont="1" applyFill="1" applyBorder="1" applyAlignment="1" applyProtection="1">
      <alignment horizontal="center" vertical="center"/>
      <protection hidden="1"/>
    </xf>
    <xf numFmtId="0" fontId="15" fillId="11" borderId="2" xfId="2" applyFont="1" applyFill="1" applyBorder="1" applyAlignment="1" applyProtection="1">
      <alignment horizontal="center" vertical="center"/>
      <protection hidden="1"/>
    </xf>
    <xf numFmtId="0" fontId="15" fillId="11" borderId="3" xfId="2" applyFont="1" applyFill="1" applyBorder="1" applyAlignment="1" applyProtection="1">
      <alignment horizontal="center" vertical="center"/>
      <protection hidden="1"/>
    </xf>
    <xf numFmtId="0" fontId="11" fillId="0" borderId="12" xfId="2" applyFont="1" applyBorder="1" applyAlignment="1" applyProtection="1">
      <alignment horizontal="center"/>
      <protection hidden="1"/>
    </xf>
    <xf numFmtId="0" fontId="11" fillId="0" borderId="14" xfId="2" applyFont="1" applyBorder="1" applyAlignment="1" applyProtection="1">
      <alignment horizontal="center"/>
      <protection hidden="1"/>
    </xf>
    <xf numFmtId="0" fontId="7" fillId="11" borderId="24" xfId="2" applyFont="1" applyFill="1" applyBorder="1" applyAlignment="1" applyProtection="1">
      <alignment horizontal="center"/>
      <protection hidden="1"/>
    </xf>
    <xf numFmtId="0" fontId="7" fillId="11" borderId="0" xfId="2" applyFont="1" applyFill="1" applyAlignment="1" applyProtection="1">
      <alignment horizontal="center"/>
      <protection hidden="1"/>
    </xf>
    <xf numFmtId="0" fontId="7" fillId="11" borderId="26" xfId="2" applyFont="1" applyFill="1" applyBorder="1" applyAlignment="1" applyProtection="1">
      <alignment horizontal="center"/>
      <protection hidden="1"/>
    </xf>
    <xf numFmtId="166" fontId="11" fillId="12" borderId="27" xfId="2" applyNumberFormat="1" applyFont="1" applyFill="1" applyBorder="1" applyAlignment="1" applyProtection="1">
      <alignment horizontal="center"/>
      <protection hidden="1"/>
    </xf>
    <xf numFmtId="166" fontId="11" fillId="12" borderId="28" xfId="2" applyNumberFormat="1" applyFont="1" applyFill="1" applyBorder="1" applyAlignment="1" applyProtection="1">
      <alignment horizontal="center"/>
      <protection hidden="1"/>
    </xf>
    <xf numFmtId="166" fontId="11" fillId="12" borderId="29" xfId="2" applyNumberFormat="1" applyFont="1" applyFill="1" applyBorder="1" applyAlignment="1" applyProtection="1">
      <alignment horizontal="center"/>
      <protection hidden="1"/>
    </xf>
    <xf numFmtId="0" fontId="35" fillId="11" borderId="30" xfId="2" applyFont="1" applyFill="1" applyBorder="1" applyAlignment="1" applyProtection="1">
      <alignment horizontal="center" vertical="center"/>
      <protection hidden="1"/>
    </xf>
    <xf numFmtId="0" fontId="35" fillId="11" borderId="31" xfId="2" applyFont="1" applyFill="1" applyBorder="1" applyAlignment="1" applyProtection="1">
      <alignment horizontal="center" vertical="center"/>
      <protection hidden="1"/>
    </xf>
    <xf numFmtId="0" fontId="35" fillId="11" borderId="32" xfId="2" applyFont="1" applyFill="1" applyBorder="1" applyAlignment="1" applyProtection="1">
      <alignment horizontal="center" vertical="center"/>
      <protection hidden="1"/>
    </xf>
    <xf numFmtId="166" fontId="11" fillId="12" borderId="33" xfId="2" applyNumberFormat="1" applyFont="1" applyFill="1" applyBorder="1" applyAlignment="1" applyProtection="1">
      <alignment horizontal="center" vertical="center"/>
      <protection hidden="1"/>
    </xf>
    <xf numFmtId="166" fontId="11" fillId="12" borderId="34" xfId="2" applyNumberFormat="1" applyFont="1" applyFill="1" applyBorder="1" applyAlignment="1" applyProtection="1">
      <alignment horizontal="center" vertical="center"/>
      <protection hidden="1"/>
    </xf>
    <xf numFmtId="166" fontId="11" fillId="12" borderId="35" xfId="2" applyNumberFormat="1" applyFont="1" applyFill="1" applyBorder="1" applyAlignment="1" applyProtection="1">
      <alignment horizontal="center" vertical="center"/>
      <protection hidden="1"/>
    </xf>
    <xf numFmtId="166" fontId="28" fillId="16" borderId="12" xfId="2" applyNumberFormat="1" applyFont="1" applyFill="1" applyBorder="1" applyAlignment="1" applyProtection="1">
      <alignment horizontal="center" vertical="center"/>
      <protection hidden="1"/>
    </xf>
    <xf numFmtId="166" fontId="28" fillId="16" borderId="13" xfId="2" applyNumberFormat="1" applyFont="1" applyFill="1" applyBorder="1" applyAlignment="1" applyProtection="1">
      <alignment horizontal="center" vertical="center"/>
      <protection hidden="1"/>
    </xf>
    <xf numFmtId="166" fontId="28" fillId="16" borderId="14" xfId="2" applyNumberFormat="1" applyFont="1" applyFill="1" applyBorder="1" applyAlignment="1" applyProtection="1">
      <alignment horizontal="center" vertical="center"/>
      <protection hidden="1"/>
    </xf>
    <xf numFmtId="166" fontId="28" fillId="16" borderId="19" xfId="2" applyNumberFormat="1" applyFont="1" applyFill="1" applyBorder="1" applyAlignment="1" applyProtection="1">
      <alignment horizontal="center" vertical="center"/>
      <protection hidden="1"/>
    </xf>
    <xf numFmtId="166" fontId="28" fillId="16" borderId="20" xfId="2" applyNumberFormat="1" applyFont="1" applyFill="1" applyBorder="1" applyAlignment="1" applyProtection="1">
      <alignment horizontal="center" vertical="center"/>
      <protection hidden="1"/>
    </xf>
    <xf numFmtId="166" fontId="28" fillId="16" borderId="21" xfId="2" applyNumberFormat="1" applyFont="1" applyFill="1" applyBorder="1" applyAlignment="1" applyProtection="1">
      <alignment horizontal="center" vertical="center"/>
      <protection hidden="1"/>
    </xf>
    <xf numFmtId="166" fontId="38" fillId="8" borderId="16" xfId="2" applyNumberFormat="1" applyFont="1" applyFill="1" applyBorder="1" applyAlignment="1" applyProtection="1">
      <alignment horizontal="center" vertical="center"/>
      <protection hidden="1"/>
    </xf>
    <xf numFmtId="166" fontId="38" fillId="8" borderId="17" xfId="2" applyNumberFormat="1" applyFont="1" applyFill="1" applyBorder="1" applyAlignment="1" applyProtection="1">
      <alignment horizontal="center" vertical="center"/>
      <protection hidden="1"/>
    </xf>
    <xf numFmtId="0" fontId="73" fillId="28" borderId="16" xfId="2" applyFont="1" applyFill="1" applyBorder="1" applyAlignment="1" applyProtection="1">
      <alignment horizontal="center" vertical="center"/>
      <protection hidden="1"/>
    </xf>
    <xf numFmtId="0" fontId="73" fillId="28" borderId="17" xfId="2" applyFont="1" applyFill="1" applyBorder="1" applyAlignment="1" applyProtection="1">
      <alignment horizontal="center" vertical="center"/>
      <protection hidden="1"/>
    </xf>
    <xf numFmtId="0" fontId="73" fillId="28" borderId="18" xfId="2" applyFont="1" applyFill="1" applyBorder="1" applyAlignment="1" applyProtection="1">
      <alignment horizontal="center" vertical="center"/>
      <protection hidden="1"/>
    </xf>
    <xf numFmtId="2" fontId="11" fillId="27" borderId="27" xfId="2" applyNumberFormat="1" applyFont="1" applyFill="1" applyBorder="1" applyAlignment="1" applyProtection="1">
      <alignment horizontal="center"/>
      <protection hidden="1"/>
    </xf>
    <xf numFmtId="2" fontId="11" fillId="27" borderId="28" xfId="2" applyNumberFormat="1" applyFont="1" applyFill="1" applyBorder="1" applyAlignment="1" applyProtection="1">
      <alignment horizontal="center"/>
      <protection hidden="1"/>
    </xf>
    <xf numFmtId="0" fontId="21" fillId="5" borderId="7" xfId="2" applyFont="1" applyFill="1" applyBorder="1" applyAlignment="1" applyProtection="1">
      <alignment horizontal="center" vertical="center" wrapText="1"/>
      <protection locked="0"/>
    </xf>
    <xf numFmtId="0" fontId="21" fillId="5" borderId="23" xfId="2" applyFont="1" applyFill="1" applyBorder="1" applyAlignment="1" applyProtection="1">
      <alignment horizontal="center" vertical="center" wrapText="1"/>
      <protection locked="0"/>
    </xf>
    <xf numFmtId="2" fontId="11" fillId="27" borderId="60" xfId="2" applyNumberFormat="1" applyFont="1" applyFill="1" applyBorder="1" applyAlignment="1" applyProtection="1">
      <alignment horizontal="center"/>
      <protection hidden="1"/>
    </xf>
    <xf numFmtId="2" fontId="11" fillId="27" borderId="17" xfId="2" applyNumberFormat="1" applyFont="1" applyFill="1" applyBorder="1" applyAlignment="1" applyProtection="1">
      <alignment horizontal="center"/>
      <protection hidden="1"/>
    </xf>
    <xf numFmtId="0" fontId="43" fillId="3" borderId="0" xfId="0" applyFont="1" applyFill="1" applyAlignment="1" applyProtection="1">
      <alignment horizontal="center" vertical="center" wrapText="1"/>
      <protection hidden="1"/>
    </xf>
    <xf numFmtId="0" fontId="43" fillId="3" borderId="0" xfId="0" applyFont="1" applyFill="1" applyAlignment="1" applyProtection="1">
      <alignment horizontal="left" vertical="center" wrapText="1"/>
      <protection hidden="1"/>
    </xf>
    <xf numFmtId="0" fontId="43" fillId="3" borderId="0" xfId="0" applyFont="1" applyFill="1" applyAlignment="1" applyProtection="1">
      <alignment horizontal="right" vertical="center" wrapText="1"/>
      <protection hidden="1"/>
    </xf>
    <xf numFmtId="0" fontId="0" fillId="3" borderId="0" xfId="0" applyFill="1" applyAlignment="1" applyProtection="1">
      <alignment horizontal="center"/>
      <protection hidden="1"/>
    </xf>
    <xf numFmtId="0" fontId="46" fillId="0" borderId="0" xfId="0" applyFont="1" applyAlignment="1" applyProtection="1">
      <alignment horizontal="center" vertical="center"/>
      <protection hidden="1"/>
    </xf>
    <xf numFmtId="49" fontId="43" fillId="3" borderId="0" xfId="0" applyNumberFormat="1" applyFont="1" applyFill="1" applyAlignment="1" applyProtection="1">
      <alignment horizontal="center" vertical="center"/>
      <protection hidden="1"/>
    </xf>
    <xf numFmtId="0" fontId="43" fillId="3" borderId="0" xfId="0" applyFont="1" applyFill="1" applyAlignment="1" applyProtection="1">
      <alignment horizontal="center" vertical="center"/>
      <protection hidden="1"/>
    </xf>
    <xf numFmtId="0" fontId="43" fillId="3" borderId="0" xfId="0" applyFont="1" applyFill="1" applyAlignment="1" applyProtection="1">
      <alignment horizontal="left" vertical="top" wrapText="1"/>
      <protection hidden="1"/>
    </xf>
    <xf numFmtId="0" fontId="43" fillId="3" borderId="0" xfId="0" applyFont="1" applyFill="1" applyAlignment="1" applyProtection="1">
      <alignment horizontal="center" vertical="top" wrapText="1"/>
      <protection hidden="1"/>
    </xf>
    <xf numFmtId="0" fontId="43" fillId="3" borderId="0" xfId="0" applyFont="1" applyFill="1" applyAlignment="1" applyProtection="1">
      <alignment horizontal="center" wrapText="1"/>
      <protection hidden="1"/>
    </xf>
    <xf numFmtId="0" fontId="43" fillId="3" borderId="0" xfId="0" applyFont="1" applyFill="1" applyAlignment="1" applyProtection="1">
      <alignment horizontal="justify" wrapText="1"/>
      <protection hidden="1"/>
    </xf>
    <xf numFmtId="0" fontId="43" fillId="3" borderId="0" xfId="0" applyFont="1" applyFill="1" applyAlignment="1" applyProtection="1">
      <alignment horizontal="left" wrapText="1"/>
      <protection hidden="1"/>
    </xf>
    <xf numFmtId="0" fontId="45" fillId="3" borderId="0" xfId="0" applyFont="1" applyFill="1" applyAlignment="1" applyProtection="1">
      <alignment vertical="top" wrapText="1"/>
      <protection hidden="1"/>
    </xf>
    <xf numFmtId="0" fontId="45" fillId="3" borderId="0" xfId="0" applyFont="1" applyFill="1" applyAlignment="1" applyProtection="1">
      <alignment horizontal="left" vertical="top" wrapText="1"/>
      <protection hidden="1"/>
    </xf>
    <xf numFmtId="0" fontId="45" fillId="3" borderId="0" xfId="0" applyFont="1" applyFill="1" applyAlignment="1" applyProtection="1">
      <alignment horizontal="center" vertical="top" wrapText="1"/>
      <protection hidden="1"/>
    </xf>
    <xf numFmtId="0" fontId="43" fillId="3" borderId="0" xfId="0" applyFont="1" applyFill="1" applyAlignment="1" applyProtection="1">
      <alignment horizontal="center"/>
      <protection hidden="1"/>
    </xf>
    <xf numFmtId="49" fontId="45" fillId="3" borderId="0" xfId="0" applyNumberFormat="1" applyFont="1" applyFill="1" applyAlignment="1" applyProtection="1">
      <alignment horizontal="left" vertical="top" wrapText="1"/>
      <protection hidden="1"/>
    </xf>
    <xf numFmtId="0" fontId="45" fillId="3" borderId="0" xfId="0" applyFont="1" applyFill="1" applyAlignment="1" applyProtection="1">
      <alignment horizontal="right" vertical="center" wrapText="1"/>
      <protection hidden="1"/>
    </xf>
    <xf numFmtId="0" fontId="43" fillId="3" borderId="0" xfId="0" applyFont="1" applyFill="1" applyAlignment="1" applyProtection="1">
      <alignment vertical="center" wrapText="1"/>
      <protection hidden="1"/>
    </xf>
    <xf numFmtId="0" fontId="45" fillId="0" borderId="0" xfId="0" applyFont="1" applyAlignment="1" applyProtection="1">
      <alignment horizontal="left" vertical="center" wrapText="1"/>
      <protection hidden="1"/>
    </xf>
    <xf numFmtId="0" fontId="45" fillId="3" borderId="0" xfId="0" applyFont="1" applyFill="1" applyAlignment="1" applyProtection="1">
      <alignment horizontal="center" vertical="center"/>
      <protection hidden="1"/>
    </xf>
    <xf numFmtId="0" fontId="45" fillId="3" borderId="0" xfId="0" applyFont="1" applyFill="1" applyAlignment="1" applyProtection="1">
      <alignment vertical="center" wrapText="1"/>
      <protection hidden="1"/>
    </xf>
    <xf numFmtId="0" fontId="45" fillId="3" borderId="0" xfId="0" applyFont="1" applyFill="1" applyAlignment="1" applyProtection="1">
      <alignment horizontal="left" vertical="center" wrapText="1"/>
      <protection hidden="1"/>
    </xf>
    <xf numFmtId="0" fontId="45" fillId="3" borderId="0" xfId="0" applyFont="1" applyFill="1" applyAlignment="1" applyProtection="1">
      <alignment horizontal="center" wrapText="1"/>
      <protection hidden="1"/>
    </xf>
    <xf numFmtId="0" fontId="43" fillId="0" borderId="0" xfId="0" applyFont="1" applyAlignment="1" applyProtection="1">
      <alignment horizontal="center" vertical="center" wrapText="1"/>
      <protection hidden="1"/>
    </xf>
    <xf numFmtId="0" fontId="43" fillId="0" borderId="0" xfId="0" applyFont="1" applyAlignment="1" applyProtection="1">
      <alignment horizontal="center" vertical="center"/>
      <protection hidden="1"/>
    </xf>
    <xf numFmtId="0" fontId="44" fillId="3" borderId="0" xfId="0" applyFont="1" applyFill="1" applyAlignment="1" applyProtection="1">
      <alignment horizontal="center" vertical="center" wrapText="1"/>
      <protection hidden="1"/>
    </xf>
    <xf numFmtId="1" fontId="47" fillId="0" borderId="36" xfId="0" applyNumberFormat="1" applyFont="1" applyBorder="1" applyAlignment="1" applyProtection="1">
      <alignment horizontal="center"/>
      <protection hidden="1"/>
    </xf>
    <xf numFmtId="0" fontId="47" fillId="0" borderId="37" xfId="0" applyFont="1" applyBorder="1" applyAlignment="1" applyProtection="1">
      <alignment horizontal="center"/>
      <protection hidden="1"/>
    </xf>
    <xf numFmtId="0" fontId="8" fillId="0" borderId="58" xfId="0" applyFont="1" applyBorder="1" applyAlignment="1" applyProtection="1">
      <alignment horizontal="center"/>
      <protection hidden="1"/>
    </xf>
    <xf numFmtId="0" fontId="8" fillId="0" borderId="8" xfId="0" applyFont="1" applyBorder="1" applyAlignment="1" applyProtection="1">
      <alignment horizontal="center"/>
      <protection hidden="1"/>
    </xf>
    <xf numFmtId="0" fontId="8" fillId="0" borderId="23" xfId="0" applyFont="1" applyBorder="1" applyAlignment="1" applyProtection="1">
      <alignment horizontal="center"/>
      <protection hidden="1"/>
    </xf>
    <xf numFmtId="166" fontId="9" fillId="0" borderId="0" xfId="0" applyNumberFormat="1" applyFont="1" applyProtection="1">
      <protection hidden="1"/>
    </xf>
    <xf numFmtId="0" fontId="109" fillId="0" borderId="0" xfId="0" applyFont="1" applyProtection="1">
      <protection hidden="1"/>
    </xf>
    <xf numFmtId="10" fontId="8" fillId="0" borderId="0" xfId="0" applyNumberFormat="1" applyFont="1" applyAlignment="1" applyProtection="1">
      <alignment horizontal="center"/>
      <protection hidden="1"/>
    </xf>
    <xf numFmtId="166" fontId="8" fillId="0" borderId="0" xfId="0" applyNumberFormat="1" applyFont="1" applyProtection="1">
      <protection hidden="1"/>
    </xf>
    <xf numFmtId="0" fontId="8" fillId="0" borderId="0" xfId="0" applyFont="1" applyProtection="1">
      <protection hidden="1"/>
    </xf>
    <xf numFmtId="0" fontId="51" fillId="0" borderId="0" xfId="0" applyFont="1" applyAlignment="1" applyProtection="1">
      <alignment horizontal="left"/>
      <protection hidden="1"/>
    </xf>
    <xf numFmtId="1" fontId="47" fillId="0" borderId="10" xfId="0" applyNumberFormat="1" applyFont="1" applyBorder="1" applyAlignment="1" applyProtection="1">
      <alignment horizontal="center"/>
      <protection hidden="1"/>
    </xf>
    <xf numFmtId="0" fontId="47" fillId="0" borderId="10" xfId="0" applyFont="1" applyBorder="1" applyAlignment="1" applyProtection="1">
      <alignment horizontal="center"/>
      <protection hidden="1"/>
    </xf>
    <xf numFmtId="0" fontId="2" fillId="0" borderId="10" xfId="0" applyFont="1" applyBorder="1" applyAlignment="1" applyProtection="1">
      <alignment horizontal="left"/>
      <protection hidden="1"/>
    </xf>
    <xf numFmtId="2" fontId="47" fillId="0" borderId="10" xfId="0" applyNumberFormat="1" applyFont="1" applyBorder="1" applyAlignment="1" applyProtection="1">
      <alignment horizontal="center"/>
      <protection hidden="1"/>
    </xf>
    <xf numFmtId="0" fontId="2" fillId="0" borderId="10" xfId="0" applyFont="1" applyBorder="1" applyAlignment="1" applyProtection="1">
      <alignment horizontal="center"/>
      <protection hidden="1"/>
    </xf>
    <xf numFmtId="0" fontId="9" fillId="0" borderId="0" xfId="0" applyFont="1" applyAlignment="1" applyProtection="1">
      <alignment horizontal="left"/>
      <protection hidden="1"/>
    </xf>
    <xf numFmtId="166" fontId="52" fillId="0" borderId="0" xfId="0" applyNumberFormat="1" applyFont="1" applyAlignment="1" applyProtection="1">
      <alignment horizontal="center"/>
      <protection hidden="1"/>
    </xf>
    <xf numFmtId="168" fontId="51" fillId="0" borderId="0" xfId="0" applyNumberFormat="1" applyFont="1" applyAlignment="1" applyProtection="1">
      <alignment horizontal="left"/>
      <protection hidden="1"/>
    </xf>
    <xf numFmtId="2" fontId="8" fillId="0" borderId="0" xfId="0" applyNumberFormat="1" applyFont="1" applyAlignment="1" applyProtection="1">
      <alignment horizontal="center"/>
      <protection hidden="1"/>
    </xf>
    <xf numFmtId="0" fontId="8" fillId="0" borderId="0" xfId="0" applyFont="1" applyAlignment="1" applyProtection="1">
      <alignment horizontal="center"/>
      <protection hidden="1"/>
    </xf>
    <xf numFmtId="166" fontId="51" fillId="0" borderId="0" xfId="0" applyNumberFormat="1" applyFont="1" applyAlignment="1" applyProtection="1">
      <alignment horizontal="center"/>
      <protection hidden="1"/>
    </xf>
    <xf numFmtId="166" fontId="52" fillId="0" borderId="0" xfId="0" applyNumberFormat="1" applyFont="1" applyAlignment="1">
      <alignment horizontal="center"/>
    </xf>
    <xf numFmtId="2" fontId="51" fillId="0" borderId="0" xfId="0" applyNumberFormat="1" applyFont="1" applyAlignment="1" applyProtection="1">
      <alignment horizontal="center"/>
      <protection hidden="1"/>
    </xf>
    <xf numFmtId="0" fontId="51" fillId="0" borderId="0" xfId="0" applyFont="1" applyAlignment="1" applyProtection="1">
      <alignment horizontal="center"/>
      <protection hidden="1"/>
    </xf>
    <xf numFmtId="0" fontId="9" fillId="0" borderId="0" xfId="0" applyFont="1" applyAlignment="1" applyProtection="1">
      <alignment horizontal="center"/>
      <protection hidden="1"/>
    </xf>
    <xf numFmtId="0" fontId="51" fillId="0" borderId="0" xfId="0" applyFont="1" applyAlignment="1" applyProtection="1">
      <alignment horizontal="left" wrapText="1"/>
      <protection hidden="1"/>
    </xf>
    <xf numFmtId="0" fontId="99" fillId="0" borderId="0" xfId="0" applyFont="1" applyAlignment="1" applyProtection="1">
      <alignment horizontal="left"/>
      <protection hidden="1"/>
    </xf>
    <xf numFmtId="166" fontId="51" fillId="0" borderId="0" xfId="0" applyNumberFormat="1" applyFont="1" applyAlignment="1">
      <alignment horizontal="center"/>
    </xf>
    <xf numFmtId="0" fontId="8" fillId="0" borderId="0" xfId="0" applyFont="1" applyAlignment="1" applyProtection="1">
      <alignment horizontal="left"/>
      <protection hidden="1"/>
    </xf>
    <xf numFmtId="49" fontId="8" fillId="0" borderId="0" xfId="0" applyNumberFormat="1" applyFont="1" applyAlignment="1" applyProtection="1">
      <alignment horizontal="center" wrapText="1"/>
      <protection hidden="1"/>
    </xf>
    <xf numFmtId="0" fontId="8" fillId="0" borderId="0" xfId="0" applyFont="1" applyAlignment="1" applyProtection="1">
      <alignment horizontal="center" wrapText="1"/>
      <protection hidden="1"/>
    </xf>
    <xf numFmtId="0" fontId="8" fillId="0" borderId="0" xfId="0" applyFont="1" applyAlignment="1" applyProtection="1">
      <alignment horizontal="right"/>
      <protection hidden="1"/>
    </xf>
    <xf numFmtId="166" fontId="6" fillId="0" borderId="0" xfId="0" applyNumberFormat="1" applyFont="1" applyAlignment="1" applyProtection="1">
      <alignment horizontal="center"/>
      <protection hidden="1"/>
    </xf>
    <xf numFmtId="0" fontId="48" fillId="0" borderId="0" xfId="0" applyFont="1" applyAlignment="1" applyProtection="1">
      <alignment horizontal="left"/>
      <protection hidden="1"/>
    </xf>
    <xf numFmtId="0" fontId="49" fillId="0" borderId="0" xfId="0" applyFont="1" applyAlignment="1" applyProtection="1">
      <alignment horizontal="left"/>
      <protection hidden="1"/>
    </xf>
    <xf numFmtId="0" fontId="8" fillId="0" borderId="0" xfId="0" quotePrefix="1" applyFont="1" applyAlignment="1" applyProtection="1">
      <alignment horizontal="center" wrapText="1"/>
      <protection hidden="1"/>
    </xf>
    <xf numFmtId="1" fontId="47" fillId="0" borderId="22" xfId="0" applyNumberFormat="1" applyFont="1" applyBorder="1" applyAlignment="1" applyProtection="1">
      <alignment horizontal="center"/>
      <protection hidden="1"/>
    </xf>
    <xf numFmtId="3" fontId="8" fillId="0" borderId="0" xfId="0" applyNumberFormat="1" applyFont="1" applyProtection="1">
      <protection hidden="1"/>
    </xf>
    <xf numFmtId="166" fontId="9" fillId="0" borderId="0" xfId="0" applyNumberFormat="1" applyFont="1" applyAlignment="1" applyProtection="1">
      <alignment horizontal="center"/>
      <protection hidden="1"/>
    </xf>
    <xf numFmtId="0" fontId="8" fillId="0" borderId="0" xfId="0" applyFont="1" applyAlignment="1">
      <alignment horizontal="center"/>
    </xf>
    <xf numFmtId="0" fontId="2" fillId="0" borderId="0" xfId="0" applyFont="1" applyProtection="1">
      <protection hidden="1"/>
    </xf>
    <xf numFmtId="0" fontId="59" fillId="0" borderId="24" xfId="3" applyFont="1" applyBorder="1" applyAlignment="1" applyProtection="1">
      <alignment horizontal="center" wrapText="1"/>
      <protection hidden="1"/>
    </xf>
    <xf numFmtId="0" fontId="59" fillId="0" borderId="0" xfId="3" applyFont="1" applyAlignment="1" applyProtection="1">
      <alignment horizontal="center" wrapText="1"/>
      <protection hidden="1"/>
    </xf>
    <xf numFmtId="0" fontId="59" fillId="0" borderId="26" xfId="3" applyFont="1" applyBorder="1" applyAlignment="1" applyProtection="1">
      <alignment horizontal="center" wrapText="1"/>
      <protection hidden="1"/>
    </xf>
    <xf numFmtId="49" fontId="59" fillId="0" borderId="24" xfId="3" applyNumberFormat="1" applyFont="1" applyBorder="1" applyAlignment="1" applyProtection="1">
      <alignment horizontal="center"/>
      <protection hidden="1"/>
    </xf>
    <xf numFmtId="0" fontId="59" fillId="0" borderId="0" xfId="3" applyFont="1" applyAlignment="1" applyProtection="1">
      <alignment horizontal="center"/>
      <protection hidden="1"/>
    </xf>
    <xf numFmtId="0" fontId="59" fillId="0" borderId="26" xfId="3" applyFont="1" applyBorder="1" applyAlignment="1" applyProtection="1">
      <alignment horizontal="center"/>
      <protection hidden="1"/>
    </xf>
    <xf numFmtId="0" fontId="56" fillId="0" borderId="5" xfId="3" applyFont="1" applyBorder="1" applyAlignment="1" applyProtection="1">
      <alignment horizontal="center"/>
      <protection hidden="1"/>
    </xf>
    <xf numFmtId="0" fontId="59" fillId="0" borderId="0" xfId="3" applyFont="1" applyAlignment="1" applyProtection="1">
      <alignment horizontal="center" vertical="top" wrapText="1"/>
      <protection hidden="1"/>
    </xf>
    <xf numFmtId="14" fontId="56" fillId="0" borderId="5" xfId="3" applyNumberFormat="1" applyFont="1" applyBorder="1" applyAlignment="1" applyProtection="1">
      <alignment horizontal="center"/>
      <protection hidden="1"/>
    </xf>
    <xf numFmtId="0" fontId="56" fillId="0" borderId="1" xfId="3" applyFont="1" applyBorder="1" applyAlignment="1" applyProtection="1">
      <alignment horizontal="center" vertical="center"/>
      <protection hidden="1"/>
    </xf>
    <xf numFmtId="0" fontId="56" fillId="0" borderId="2" xfId="3" applyFont="1" applyBorder="1" applyAlignment="1" applyProtection="1">
      <alignment horizontal="center" vertical="center"/>
      <protection hidden="1"/>
    </xf>
    <xf numFmtId="0" fontId="56" fillId="0" borderId="3" xfId="3" applyFont="1" applyBorder="1" applyAlignment="1" applyProtection="1">
      <alignment horizontal="center" vertical="center"/>
      <protection hidden="1"/>
    </xf>
    <xf numFmtId="0" fontId="56" fillId="0" borderId="24" xfId="3" applyFont="1" applyBorder="1" applyAlignment="1" applyProtection="1">
      <alignment horizontal="center" vertical="center"/>
      <protection hidden="1"/>
    </xf>
    <xf numFmtId="0" fontId="56" fillId="0" borderId="0" xfId="3" applyFont="1" applyAlignment="1" applyProtection="1">
      <alignment horizontal="center" vertical="center"/>
      <protection hidden="1"/>
    </xf>
    <xf numFmtId="0" fontId="56" fillId="0" borderId="26" xfId="3" applyFont="1" applyBorder="1" applyAlignment="1" applyProtection="1">
      <alignment horizontal="center" vertical="center"/>
      <protection hidden="1"/>
    </xf>
    <xf numFmtId="0" fontId="27" fillId="0" borderId="0" xfId="3" applyFont="1" applyAlignment="1" applyProtection="1">
      <alignment horizontal="center" vertical="center"/>
      <protection hidden="1"/>
    </xf>
    <xf numFmtId="0" fontId="56" fillId="0" borderId="0" xfId="3" applyFont="1" applyAlignment="1" applyProtection="1">
      <alignment horizontal="left" vertical="top" wrapText="1"/>
      <protection hidden="1"/>
    </xf>
    <xf numFmtId="0" fontId="56" fillId="0" borderId="5" xfId="3" applyFont="1" applyBorder="1" applyAlignment="1" applyProtection="1">
      <alignment horizontal="center" vertical="center"/>
      <protection hidden="1"/>
    </xf>
    <xf numFmtId="0" fontId="56" fillId="0" borderId="6" xfId="3" applyFont="1" applyBorder="1" applyAlignment="1" applyProtection="1">
      <alignment horizontal="center" vertical="center"/>
      <protection hidden="1"/>
    </xf>
    <xf numFmtId="0" fontId="56" fillId="0" borderId="2" xfId="3" applyFont="1" applyBorder="1" applyAlignment="1" applyProtection="1">
      <alignment horizontal="center"/>
      <protection hidden="1"/>
    </xf>
    <xf numFmtId="0" fontId="27" fillId="0" borderId="0" xfId="3" applyFont="1" applyAlignment="1" applyProtection="1">
      <alignment horizontal="center"/>
      <protection hidden="1"/>
    </xf>
    <xf numFmtId="0" fontId="56" fillId="0" borderId="0" xfId="3" applyFont="1" applyAlignment="1" applyProtection="1">
      <alignment horizontal="center"/>
      <protection hidden="1"/>
    </xf>
    <xf numFmtId="0" fontId="56" fillId="0" borderId="26" xfId="3" applyFont="1" applyBorder="1" applyAlignment="1" applyProtection="1">
      <alignment horizontal="center"/>
      <protection hidden="1"/>
    </xf>
    <xf numFmtId="0" fontId="56" fillId="0" borderId="0" xfId="3" applyFont="1" applyAlignment="1" applyProtection="1">
      <alignment horizontal="left"/>
      <protection hidden="1"/>
    </xf>
    <xf numFmtId="0" fontId="56" fillId="0" borderId="26" xfId="3" applyFont="1" applyBorder="1" applyAlignment="1" applyProtection="1">
      <alignment horizontal="left"/>
      <protection hidden="1"/>
    </xf>
    <xf numFmtId="0" fontId="53" fillId="0" borderId="0" xfId="3" applyAlignment="1" applyProtection="1">
      <alignment horizontal="left"/>
      <protection hidden="1"/>
    </xf>
    <xf numFmtId="49" fontId="56" fillId="0" borderId="0" xfId="3" applyNumberFormat="1" applyFont="1" applyAlignment="1" applyProtection="1">
      <alignment horizontal="left"/>
      <protection hidden="1"/>
    </xf>
    <xf numFmtId="0" fontId="53" fillId="0" borderId="1" xfId="3" applyBorder="1" applyProtection="1">
      <protection hidden="1"/>
    </xf>
    <xf numFmtId="0" fontId="53" fillId="0" borderId="2" xfId="3" applyBorder="1" applyProtection="1">
      <protection hidden="1"/>
    </xf>
    <xf numFmtId="0" fontId="53" fillId="0" borderId="3" xfId="3" applyBorder="1" applyProtection="1">
      <protection hidden="1"/>
    </xf>
    <xf numFmtId="0" fontId="53" fillId="0" borderId="24" xfId="3" applyBorder="1" applyProtection="1">
      <protection hidden="1"/>
    </xf>
    <xf numFmtId="0" fontId="53" fillId="0" borderId="0" xfId="3" applyProtection="1">
      <protection hidden="1"/>
    </xf>
    <xf numFmtId="0" fontId="53" fillId="0" borderId="26" xfId="3" applyBorder="1" applyProtection="1">
      <protection hidden="1"/>
    </xf>
    <xf numFmtId="0" fontId="53" fillId="0" borderId="4" xfId="3" applyBorder="1" applyProtection="1">
      <protection hidden="1"/>
    </xf>
    <xf numFmtId="0" fontId="53" fillId="0" borderId="5" xfId="3" applyBorder="1" applyProtection="1">
      <protection hidden="1"/>
    </xf>
    <xf numFmtId="0" fontId="53" fillId="0" borderId="6" xfId="3" applyBorder="1" applyProtection="1">
      <protection hidden="1"/>
    </xf>
    <xf numFmtId="0" fontId="53" fillId="0" borderId="7" xfId="3" applyBorder="1" applyProtection="1">
      <protection hidden="1"/>
    </xf>
    <xf numFmtId="0" fontId="53" fillId="0" borderId="8" xfId="3" applyBorder="1" applyProtection="1">
      <protection hidden="1"/>
    </xf>
    <xf numFmtId="0" fontId="53" fillId="0" borderId="23" xfId="3" applyBorder="1" applyProtection="1">
      <protection hidden="1"/>
    </xf>
    <xf numFmtId="0" fontId="54" fillId="0" borderId="7" xfId="3" applyFont="1" applyBorder="1" applyAlignment="1" applyProtection="1">
      <alignment horizontal="left" vertical="center" wrapText="1"/>
      <protection hidden="1"/>
    </xf>
    <xf numFmtId="0" fontId="53" fillId="0" borderId="2" xfId="3" applyBorder="1" applyAlignment="1" applyProtection="1">
      <alignment wrapText="1"/>
      <protection hidden="1"/>
    </xf>
    <xf numFmtId="0" fontId="53" fillId="0" borderId="3" xfId="3" applyBorder="1" applyAlignment="1" applyProtection="1">
      <alignment wrapText="1"/>
      <protection hidden="1"/>
    </xf>
    <xf numFmtId="0" fontId="53" fillId="0" borderId="24" xfId="3" applyBorder="1" applyAlignment="1" applyProtection="1">
      <alignment wrapText="1"/>
      <protection hidden="1"/>
    </xf>
    <xf numFmtId="0" fontId="53" fillId="0" borderId="0" xfId="3" applyAlignment="1" applyProtection="1">
      <alignment wrapText="1"/>
      <protection hidden="1"/>
    </xf>
    <xf numFmtId="0" fontId="53" fillId="0" borderId="26" xfId="3" applyBorder="1" applyAlignment="1" applyProtection="1">
      <alignment wrapText="1"/>
      <protection hidden="1"/>
    </xf>
    <xf numFmtId="0" fontId="53" fillId="0" borderId="4" xfId="3" applyBorder="1" applyAlignment="1" applyProtection="1">
      <alignment wrapText="1"/>
      <protection hidden="1"/>
    </xf>
    <xf numFmtId="0" fontId="53" fillId="0" borderId="5" xfId="3" applyBorder="1" applyAlignment="1" applyProtection="1">
      <alignment wrapText="1"/>
      <protection hidden="1"/>
    </xf>
    <xf numFmtId="0" fontId="53" fillId="0" borderId="6" xfId="3" applyBorder="1" applyAlignment="1" applyProtection="1">
      <alignment wrapText="1"/>
      <protection hidden="1"/>
    </xf>
    <xf numFmtId="0" fontId="56" fillId="0" borderId="1" xfId="3" applyFont="1" applyBorder="1" applyAlignment="1" applyProtection="1">
      <alignment horizontal="center" vertical="center" wrapText="1"/>
      <protection locked="0"/>
    </xf>
    <xf numFmtId="0" fontId="53" fillId="0" borderId="2" xfId="3" applyBorder="1" applyAlignment="1" applyProtection="1">
      <alignment wrapText="1"/>
      <protection locked="0"/>
    </xf>
    <xf numFmtId="0" fontId="53" fillId="0" borderId="3" xfId="3" applyBorder="1" applyAlignment="1" applyProtection="1">
      <alignment wrapText="1"/>
      <protection locked="0"/>
    </xf>
    <xf numFmtId="0" fontId="53" fillId="0" borderId="24" xfId="3" applyBorder="1" applyAlignment="1" applyProtection="1">
      <alignment wrapText="1"/>
      <protection locked="0"/>
    </xf>
    <xf numFmtId="0" fontId="53" fillId="0" borderId="0" xfId="3" applyAlignment="1" applyProtection="1">
      <alignment wrapText="1"/>
      <protection locked="0"/>
    </xf>
    <xf numFmtId="0" fontId="53" fillId="0" borderId="26" xfId="3" applyBorder="1" applyAlignment="1" applyProtection="1">
      <alignment wrapText="1"/>
      <protection locked="0"/>
    </xf>
    <xf numFmtId="0" fontId="53" fillId="0" borderId="4" xfId="3" applyBorder="1" applyAlignment="1" applyProtection="1">
      <alignment wrapText="1"/>
      <protection locked="0"/>
    </xf>
    <xf numFmtId="0" fontId="53" fillId="0" borderId="5" xfId="3" applyBorder="1" applyAlignment="1" applyProtection="1">
      <alignment wrapText="1"/>
      <protection locked="0"/>
    </xf>
    <xf numFmtId="0" fontId="53" fillId="0" borderId="6" xfId="3" applyBorder="1" applyAlignment="1" applyProtection="1">
      <alignment wrapText="1"/>
      <protection locked="0"/>
    </xf>
    <xf numFmtId="0" fontId="57" fillId="0" borderId="1" xfId="3" applyFont="1" applyBorder="1" applyAlignment="1" applyProtection="1">
      <alignment horizontal="center" vertical="center" wrapText="1"/>
      <protection locked="0"/>
    </xf>
    <xf numFmtId="0" fontId="56" fillId="0" borderId="5" xfId="3" applyFont="1" applyBorder="1" applyAlignment="1" applyProtection="1">
      <alignment horizontal="left"/>
      <protection hidden="1"/>
    </xf>
    <xf numFmtId="49" fontId="59" fillId="0" borderId="24" xfId="3" applyNumberFormat="1" applyFont="1" applyBorder="1" applyAlignment="1" applyProtection="1">
      <alignment horizontal="center" wrapText="1"/>
      <protection hidden="1"/>
    </xf>
    <xf numFmtId="0" fontId="59" fillId="0" borderId="24" xfId="3" applyFont="1" applyBorder="1" applyAlignment="1" applyProtection="1">
      <alignment horizontal="center" vertical="center" wrapText="1"/>
      <protection hidden="1"/>
    </xf>
    <xf numFmtId="0" fontId="59" fillId="0" borderId="0" xfId="3" applyFont="1" applyAlignment="1" applyProtection="1">
      <alignment horizontal="center" vertical="center" wrapText="1"/>
      <protection hidden="1"/>
    </xf>
    <xf numFmtId="0" fontId="59" fillId="0" borderId="26" xfId="3" applyFont="1" applyBorder="1" applyAlignment="1" applyProtection="1">
      <alignment horizontal="center" vertical="center" wrapText="1"/>
      <protection hidden="1"/>
    </xf>
    <xf numFmtId="0" fontId="56" fillId="0" borderId="4" xfId="3" applyFont="1" applyBorder="1" applyAlignment="1" applyProtection="1">
      <alignment horizontal="center" vertical="center"/>
      <protection locked="0"/>
    </xf>
    <xf numFmtId="0" fontId="56" fillId="0" borderId="5" xfId="3" applyFont="1" applyBorder="1" applyAlignment="1" applyProtection="1">
      <alignment horizontal="center" vertical="center"/>
      <protection locked="0"/>
    </xf>
    <xf numFmtId="0" fontId="56" fillId="0" borderId="6" xfId="3" applyFont="1" applyBorder="1" applyAlignment="1" applyProtection="1">
      <alignment horizontal="center" vertical="center"/>
      <protection locked="0"/>
    </xf>
    <xf numFmtId="3" fontId="56" fillId="0" borderId="7" xfId="3" applyNumberFormat="1" applyFont="1" applyBorder="1" applyAlignment="1" applyProtection="1">
      <alignment horizontal="center" vertical="center"/>
      <protection hidden="1"/>
    </xf>
    <xf numFmtId="3" fontId="56" fillId="0" borderId="8" xfId="3" applyNumberFormat="1" applyFont="1" applyBorder="1" applyAlignment="1" applyProtection="1">
      <alignment horizontal="center" vertical="center"/>
      <protection hidden="1"/>
    </xf>
    <xf numFmtId="14" fontId="56" fillId="0" borderId="0" xfId="3" applyNumberFormat="1" applyFont="1" applyAlignment="1" applyProtection="1">
      <alignment horizontal="center"/>
      <protection hidden="1"/>
    </xf>
    <xf numFmtId="0" fontId="56" fillId="0" borderId="36" xfId="3" applyFont="1" applyBorder="1" applyAlignment="1" applyProtection="1">
      <alignment horizontal="center" vertical="center" wrapText="1"/>
      <protection hidden="1"/>
    </xf>
    <xf numFmtId="0" fontId="56" fillId="0" borderId="37" xfId="3" applyFont="1" applyBorder="1" applyAlignment="1" applyProtection="1">
      <alignment horizontal="center" vertical="center"/>
      <protection hidden="1"/>
    </xf>
    <xf numFmtId="0" fontId="56" fillId="0" borderId="38" xfId="3" applyFont="1" applyBorder="1" applyAlignment="1" applyProtection="1">
      <alignment horizontal="center" vertical="center"/>
      <protection hidden="1"/>
    </xf>
    <xf numFmtId="0" fontId="56" fillId="0" borderId="1" xfId="3" applyFont="1" applyBorder="1" applyAlignment="1" applyProtection="1">
      <alignment horizontal="center" vertical="center"/>
      <protection locked="0"/>
    </xf>
    <xf numFmtId="0" fontId="56" fillId="0" borderId="2" xfId="3" applyFont="1" applyBorder="1" applyAlignment="1" applyProtection="1">
      <alignment horizontal="center" vertical="center"/>
      <protection locked="0"/>
    </xf>
    <xf numFmtId="0" fontId="56" fillId="0" borderId="3" xfId="3" applyFont="1" applyBorder="1" applyAlignment="1" applyProtection="1">
      <alignment horizontal="center" vertical="center"/>
      <protection locked="0"/>
    </xf>
    <xf numFmtId="0" fontId="56" fillId="0" borderId="7" xfId="3" applyFont="1" applyBorder="1" applyAlignment="1" applyProtection="1">
      <alignment horizontal="center" vertical="center"/>
      <protection locked="0"/>
    </xf>
    <xf numFmtId="0" fontId="56" fillId="0" borderId="8" xfId="3" applyFont="1" applyBorder="1" applyAlignment="1" applyProtection="1">
      <alignment horizontal="center" vertical="center"/>
      <protection locked="0"/>
    </xf>
    <xf numFmtId="0" fontId="56" fillId="0" borderId="24" xfId="3" applyFont="1" applyBorder="1" applyAlignment="1" applyProtection="1">
      <alignment horizontal="center" vertical="center"/>
      <protection locked="0"/>
    </xf>
    <xf numFmtId="0" fontId="56" fillId="0" borderId="0" xfId="3" applyFont="1" applyAlignment="1" applyProtection="1">
      <alignment horizontal="center" vertical="center"/>
      <protection locked="0"/>
    </xf>
    <xf numFmtId="0" fontId="56" fillId="0" borderId="26" xfId="3" applyFont="1" applyBorder="1" applyAlignment="1" applyProtection="1">
      <alignment horizontal="center" vertic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56" fillId="0" borderId="7" xfId="3" applyFont="1" applyBorder="1" applyAlignment="1" applyProtection="1">
      <alignment horizontal="center" vertical="center"/>
      <protection hidden="1"/>
    </xf>
    <xf numFmtId="0" fontId="56" fillId="0" borderId="8" xfId="3" applyFont="1" applyBorder="1" applyAlignment="1" applyProtection="1">
      <alignment horizontal="center" vertical="center"/>
      <protection hidden="1"/>
    </xf>
    <xf numFmtId="0" fontId="56" fillId="0" borderId="4" xfId="3" applyFont="1" applyBorder="1" applyAlignment="1" applyProtection="1">
      <alignment horizontal="center" vertical="center"/>
      <protection hidden="1"/>
    </xf>
    <xf numFmtId="0" fontId="56" fillId="0" borderId="23" xfId="3" applyFont="1" applyBorder="1" applyAlignment="1" applyProtection="1">
      <alignment horizontal="center" vertical="center"/>
      <protection hidden="1"/>
    </xf>
    <xf numFmtId="0" fontId="56" fillId="0" borderId="1" xfId="3" applyFont="1" applyBorder="1" applyAlignment="1" applyProtection="1">
      <alignment horizontal="center" vertical="center" wrapText="1"/>
      <protection hidden="1"/>
    </xf>
    <xf numFmtId="0" fontId="56" fillId="0" borderId="2" xfId="3" applyFont="1" applyBorder="1" applyAlignment="1" applyProtection="1">
      <alignment horizontal="center" vertical="center" wrapText="1"/>
      <protection hidden="1"/>
    </xf>
    <xf numFmtId="0" fontId="56" fillId="0" borderId="3" xfId="3" applyFont="1" applyBorder="1" applyAlignment="1" applyProtection="1">
      <alignment horizontal="center" vertical="center" wrapText="1"/>
      <protection hidden="1"/>
    </xf>
    <xf numFmtId="0" fontId="56" fillId="0" borderId="24" xfId="3" applyFont="1" applyBorder="1" applyAlignment="1" applyProtection="1">
      <alignment horizontal="center" vertical="center" wrapText="1"/>
      <protection hidden="1"/>
    </xf>
    <xf numFmtId="0" fontId="56" fillId="0" borderId="0" xfId="3" applyFont="1" applyAlignment="1" applyProtection="1">
      <alignment horizontal="center" vertical="center" wrapText="1"/>
      <protection hidden="1"/>
    </xf>
    <xf numFmtId="0" fontId="56" fillId="0" borderId="26" xfId="3" applyFont="1" applyBorder="1" applyAlignment="1" applyProtection="1">
      <alignment horizontal="center" vertical="center" wrapText="1"/>
      <protection hidden="1"/>
    </xf>
    <xf numFmtId="0" fontId="56" fillId="0" borderId="7" xfId="3" applyFont="1" applyBorder="1" applyAlignment="1" applyProtection="1">
      <alignment horizontal="center"/>
      <protection hidden="1"/>
    </xf>
    <xf numFmtId="0" fontId="56" fillId="0" borderId="8" xfId="3" applyFont="1" applyBorder="1" applyAlignment="1" applyProtection="1">
      <alignment horizontal="center"/>
      <protection hidden="1"/>
    </xf>
    <xf numFmtId="0" fontId="53" fillId="0" borderId="2" xfId="3" applyBorder="1" applyAlignment="1" applyProtection="1">
      <alignment horizontal="center" vertical="center" wrapText="1"/>
      <protection hidden="1"/>
    </xf>
    <xf numFmtId="0" fontId="53" fillId="0" borderId="3" xfId="3" applyBorder="1" applyAlignment="1" applyProtection="1">
      <alignment horizontal="center" vertical="center" wrapText="1"/>
      <protection hidden="1"/>
    </xf>
    <xf numFmtId="0" fontId="53" fillId="0" borderId="4" xfId="3" applyBorder="1" applyAlignment="1" applyProtection="1">
      <alignment horizontal="center" vertical="center" wrapText="1"/>
      <protection hidden="1"/>
    </xf>
    <xf numFmtId="0" fontId="53" fillId="0" borderId="5" xfId="3" applyBorder="1" applyAlignment="1" applyProtection="1">
      <alignment horizontal="center" vertical="center" wrapText="1"/>
      <protection hidden="1"/>
    </xf>
    <xf numFmtId="0" fontId="53" fillId="0" borderId="6" xfId="3" applyBorder="1" applyAlignment="1" applyProtection="1">
      <alignment horizontal="center" vertical="center" wrapText="1"/>
      <protection hidden="1"/>
    </xf>
    <xf numFmtId="0" fontId="56" fillId="0" borderId="2" xfId="3" applyFont="1" applyBorder="1" applyAlignment="1" applyProtection="1">
      <alignment horizontal="center" vertical="center" wrapText="1"/>
      <protection locked="0"/>
    </xf>
    <xf numFmtId="0" fontId="56" fillId="0" borderId="3" xfId="3" applyFont="1" applyBorder="1" applyAlignment="1" applyProtection="1">
      <alignment horizontal="center" vertical="center" wrapText="1"/>
      <protection locked="0"/>
    </xf>
    <xf numFmtId="0" fontId="56" fillId="0" borderId="4" xfId="3" applyFont="1" applyBorder="1" applyAlignment="1" applyProtection="1">
      <alignment horizontal="center" vertical="center" wrapText="1"/>
      <protection locked="0"/>
    </xf>
    <xf numFmtId="0" fontId="56" fillId="0" borderId="5" xfId="3" applyFont="1" applyBorder="1" applyAlignment="1" applyProtection="1">
      <alignment horizontal="center" vertical="center" wrapText="1"/>
      <protection locked="0"/>
    </xf>
    <xf numFmtId="0" fontId="56" fillId="0" borderId="6" xfId="3" applyFont="1" applyBorder="1" applyAlignment="1" applyProtection="1">
      <alignment horizontal="center" vertical="center" wrapText="1"/>
      <protection locked="0"/>
    </xf>
    <xf numFmtId="0" fontId="54" fillId="0" borderId="0" xfId="3" applyFont="1" applyAlignment="1" applyProtection="1">
      <alignment horizontal="center" vertical="center"/>
      <protection hidden="1"/>
    </xf>
    <xf numFmtId="0" fontId="53" fillId="0" borderId="0" xfId="3" applyAlignment="1" applyProtection="1">
      <alignment horizontal="center" vertical="center"/>
      <protection hidden="1"/>
    </xf>
    <xf numFmtId="49" fontId="59" fillId="0" borderId="24" xfId="4" applyNumberFormat="1" applyFont="1" applyBorder="1" applyAlignment="1">
      <alignment horizontal="center" wrapText="1"/>
    </xf>
    <xf numFmtId="0" fontId="59" fillId="0" borderId="0" xfId="4" applyFont="1" applyAlignment="1">
      <alignment horizontal="center" wrapText="1"/>
    </xf>
    <xf numFmtId="0" fontId="59" fillId="0" borderId="26" xfId="4" applyFont="1" applyBorder="1" applyAlignment="1">
      <alignment horizontal="center" wrapText="1"/>
    </xf>
    <xf numFmtId="0" fontId="53" fillId="0" borderId="24" xfId="4" applyBorder="1" applyAlignment="1" applyProtection="1">
      <alignment horizontal="center"/>
      <protection hidden="1"/>
    </xf>
    <xf numFmtId="0" fontId="53" fillId="0" borderId="0" xfId="4" applyAlignment="1" applyProtection="1">
      <alignment horizontal="center"/>
      <protection hidden="1"/>
    </xf>
    <xf numFmtId="0" fontId="53" fillId="0" borderId="26" xfId="4" applyBorder="1" applyAlignment="1" applyProtection="1">
      <alignment horizontal="center"/>
      <protection hidden="1"/>
    </xf>
    <xf numFmtId="0" fontId="59" fillId="0" borderId="24" xfId="4" applyFont="1" applyBorder="1" applyAlignment="1">
      <alignment horizontal="center" wrapText="1"/>
    </xf>
    <xf numFmtId="0" fontId="56" fillId="0" borderId="5" xfId="4" applyFont="1" applyBorder="1" applyAlignment="1" applyProtection="1">
      <alignment horizontal="center"/>
      <protection locked="0"/>
    </xf>
    <xf numFmtId="0" fontId="56" fillId="0" borderId="0" xfId="4" applyFont="1" applyAlignment="1" applyProtection="1">
      <alignment horizontal="left" vertical="center" wrapText="1"/>
      <protection hidden="1"/>
    </xf>
    <xf numFmtId="0" fontId="56" fillId="0" borderId="0" xfId="4" applyFont="1" applyAlignment="1" applyProtection="1">
      <alignment horizontal="left"/>
      <protection hidden="1"/>
    </xf>
    <xf numFmtId="0" fontId="56" fillId="0" borderId="26" xfId="4" applyFont="1" applyBorder="1" applyAlignment="1" applyProtection="1">
      <alignment horizontal="left"/>
      <protection hidden="1"/>
    </xf>
    <xf numFmtId="0" fontId="27" fillId="0" borderId="0" xfId="4" applyFont="1" applyAlignment="1" applyProtection="1">
      <alignment horizontal="center"/>
      <protection hidden="1"/>
    </xf>
    <xf numFmtId="0" fontId="53" fillId="0" borderId="0" xfId="4" applyAlignment="1" applyProtection="1">
      <alignment horizontal="center" vertical="center"/>
      <protection hidden="1"/>
    </xf>
    <xf numFmtId="0" fontId="56" fillId="0" borderId="1" xfId="4" applyFont="1" applyBorder="1" applyAlignment="1">
      <alignment horizontal="center" vertical="center"/>
    </xf>
    <xf numFmtId="0" fontId="56" fillId="0" borderId="2" xfId="4" applyFont="1" applyBorder="1" applyAlignment="1">
      <alignment horizontal="center" vertical="center"/>
    </xf>
    <xf numFmtId="0" fontId="56" fillId="0" borderId="3" xfId="4" applyFont="1" applyBorder="1" applyAlignment="1">
      <alignment horizontal="center" vertical="center"/>
    </xf>
    <xf numFmtId="0" fontId="56" fillId="0" borderId="24" xfId="4" applyFont="1" applyBorder="1" applyAlignment="1">
      <alignment horizontal="center" vertical="center"/>
    </xf>
    <xf numFmtId="0" fontId="56" fillId="0" borderId="0" xfId="4" applyFont="1" applyAlignment="1">
      <alignment horizontal="center" vertical="center"/>
    </xf>
    <xf numFmtId="0" fontId="56" fillId="0" borderId="26" xfId="4" applyFont="1" applyBorder="1" applyAlignment="1">
      <alignment horizontal="center" vertical="center"/>
    </xf>
    <xf numFmtId="0" fontId="27" fillId="0" borderId="0" xfId="4" applyFont="1" applyAlignment="1" applyProtection="1">
      <alignment horizontal="center" vertical="center"/>
      <protection hidden="1"/>
    </xf>
    <xf numFmtId="0" fontId="56" fillId="0" borderId="0" xfId="4" applyFont="1" applyAlignment="1">
      <alignment horizontal="center"/>
    </xf>
    <xf numFmtId="0" fontId="56" fillId="0" borderId="26" xfId="4" applyFont="1" applyBorder="1" applyAlignment="1">
      <alignment horizontal="center"/>
    </xf>
    <xf numFmtId="0" fontId="54" fillId="0" borderId="0" xfId="4" applyFont="1" applyAlignment="1" applyProtection="1">
      <alignment horizontal="center" vertical="center"/>
      <protection hidden="1"/>
    </xf>
    <xf numFmtId="0" fontId="53" fillId="0" borderId="24" xfId="4" applyBorder="1" applyAlignment="1">
      <alignment horizontal="left"/>
    </xf>
    <xf numFmtId="0" fontId="53" fillId="0" borderId="0" xfId="4" applyAlignment="1">
      <alignment horizontal="left"/>
    </xf>
    <xf numFmtId="0" fontId="53" fillId="0" borderId="0" xfId="4"/>
    <xf numFmtId="0" fontId="53" fillId="0" borderId="1" xfId="4" applyBorder="1" applyProtection="1">
      <protection hidden="1"/>
    </xf>
    <xf numFmtId="0" fontId="53" fillId="0" borderId="2" xfId="4" applyBorder="1" applyProtection="1">
      <protection hidden="1"/>
    </xf>
    <xf numFmtId="0" fontId="53" fillId="0" borderId="3" xfId="4" applyBorder="1" applyProtection="1">
      <protection hidden="1"/>
    </xf>
    <xf numFmtId="0" fontId="53" fillId="0" borderId="24" xfId="4" applyBorder="1" applyProtection="1">
      <protection hidden="1"/>
    </xf>
    <xf numFmtId="0" fontId="53" fillId="0" borderId="0" xfId="4" applyProtection="1">
      <protection hidden="1"/>
    </xf>
    <xf numFmtId="0" fontId="53" fillId="0" borderId="26" xfId="4" applyBorder="1" applyProtection="1">
      <protection hidden="1"/>
    </xf>
    <xf numFmtId="0" fontId="53" fillId="0" borderId="4" xfId="4" applyBorder="1" applyProtection="1">
      <protection hidden="1"/>
    </xf>
    <xf numFmtId="0" fontId="53" fillId="0" borderId="5" xfId="4" applyBorder="1" applyProtection="1">
      <protection hidden="1"/>
    </xf>
    <xf numFmtId="0" fontId="53" fillId="0" borderId="6" xfId="4" applyBorder="1" applyProtection="1">
      <protection hidden="1"/>
    </xf>
    <xf numFmtId="0" fontId="53" fillId="0" borderId="7" xfId="4" applyBorder="1"/>
    <xf numFmtId="0" fontId="53" fillId="0" borderId="8" xfId="4" applyBorder="1"/>
    <xf numFmtId="0" fontId="53" fillId="0" borderId="23" xfId="4" applyBorder="1"/>
    <xf numFmtId="0" fontId="54" fillId="0" borderId="7" xfId="4" applyFont="1" applyBorder="1" applyAlignment="1">
      <alignment horizontal="left" vertical="center" wrapText="1"/>
    </xf>
    <xf numFmtId="0" fontId="55" fillId="0" borderId="1" xfId="4" applyFont="1" applyBorder="1" applyAlignment="1">
      <alignment horizontal="center" vertical="center" wrapText="1"/>
    </xf>
    <xf numFmtId="0" fontId="53" fillId="0" borderId="2" xfId="4" applyBorder="1" applyAlignment="1">
      <alignment wrapText="1"/>
    </xf>
    <xf numFmtId="0" fontId="53" fillId="0" borderId="3" xfId="4" applyBorder="1" applyAlignment="1">
      <alignment wrapText="1"/>
    </xf>
    <xf numFmtId="0" fontId="53" fillId="0" borderId="24" xfId="4" applyBorder="1" applyAlignment="1">
      <alignment wrapText="1"/>
    </xf>
    <xf numFmtId="0" fontId="53" fillId="0" borderId="0" xfId="4" applyAlignment="1">
      <alignment wrapText="1"/>
    </xf>
    <xf numFmtId="0" fontId="53" fillId="0" borderId="26" xfId="4" applyBorder="1" applyAlignment="1">
      <alignment wrapText="1"/>
    </xf>
    <xf numFmtId="0" fontId="53" fillId="0" borderId="4" xfId="4" applyBorder="1" applyAlignment="1">
      <alignment wrapText="1"/>
    </xf>
    <xf numFmtId="0" fontId="53" fillId="0" borderId="5" xfId="4" applyBorder="1" applyAlignment="1">
      <alignment wrapText="1"/>
    </xf>
    <xf numFmtId="0" fontId="53" fillId="0" borderId="6" xfId="4" applyBorder="1" applyAlignment="1">
      <alignment wrapText="1"/>
    </xf>
    <xf numFmtId="0" fontId="62" fillId="0" borderId="1" xfId="4" applyFont="1" applyBorder="1" applyAlignment="1" applyProtection="1">
      <alignment horizontal="center" vertical="center" wrapText="1"/>
      <protection locked="0"/>
    </xf>
    <xf numFmtId="0" fontId="63" fillId="0" borderId="2" xfId="4" applyFont="1" applyBorder="1" applyAlignment="1" applyProtection="1">
      <alignment wrapText="1"/>
      <protection locked="0"/>
    </xf>
    <xf numFmtId="0" fontId="63" fillId="0" borderId="3" xfId="4" applyFont="1" applyBorder="1" applyAlignment="1" applyProtection="1">
      <alignment wrapText="1"/>
      <protection locked="0"/>
    </xf>
    <xf numFmtId="0" fontId="63" fillId="0" borderId="24" xfId="4" applyFont="1" applyBorder="1" applyAlignment="1" applyProtection="1">
      <alignment wrapText="1"/>
      <protection locked="0"/>
    </xf>
    <xf numFmtId="0" fontId="63" fillId="0" borderId="0" xfId="4" applyFont="1" applyAlignment="1" applyProtection="1">
      <alignment wrapText="1"/>
      <protection locked="0"/>
    </xf>
    <xf numFmtId="0" fontId="63" fillId="0" borderId="26" xfId="4" applyFont="1" applyBorder="1" applyAlignment="1" applyProtection="1">
      <alignment wrapText="1"/>
      <protection locked="0"/>
    </xf>
    <xf numFmtId="0" fontId="63" fillId="0" borderId="4" xfId="4" applyFont="1" applyBorder="1" applyAlignment="1" applyProtection="1">
      <alignment wrapText="1"/>
      <protection locked="0"/>
    </xf>
    <xf numFmtId="0" fontId="63" fillId="0" borderId="5" xfId="4" applyFont="1" applyBorder="1" applyAlignment="1" applyProtection="1">
      <alignment wrapText="1"/>
      <protection locked="0"/>
    </xf>
    <xf numFmtId="0" fontId="63" fillId="0" borderId="6" xfId="4" applyFont="1" applyBorder="1" applyAlignment="1" applyProtection="1">
      <alignment wrapText="1"/>
      <protection locked="0"/>
    </xf>
    <xf numFmtId="0" fontId="57" fillId="0" borderId="1" xfId="4" applyFont="1" applyBorder="1" applyAlignment="1" applyProtection="1">
      <alignment horizontal="center" vertical="center" wrapText="1"/>
      <protection locked="0"/>
    </xf>
    <xf numFmtId="0" fontId="53" fillId="0" borderId="2" xfId="4" applyBorder="1" applyAlignment="1" applyProtection="1">
      <alignment wrapText="1"/>
      <protection locked="0"/>
    </xf>
    <xf numFmtId="0" fontId="53" fillId="0" borderId="3" xfId="4" applyBorder="1" applyAlignment="1" applyProtection="1">
      <alignment wrapText="1"/>
      <protection locked="0"/>
    </xf>
    <xf numFmtId="0" fontId="53" fillId="0" borderId="24" xfId="4" applyBorder="1" applyAlignment="1" applyProtection="1">
      <alignment wrapText="1"/>
      <protection locked="0"/>
    </xf>
    <xf numFmtId="0" fontId="53" fillId="0" borderId="0" xfId="4" applyAlignment="1" applyProtection="1">
      <alignment wrapText="1"/>
      <protection locked="0"/>
    </xf>
    <xf numFmtId="0" fontId="53" fillId="0" borderId="26" xfId="4" applyBorder="1" applyAlignment="1" applyProtection="1">
      <alignment wrapText="1"/>
      <protection locked="0"/>
    </xf>
    <xf numFmtId="0" fontId="53" fillId="0" borderId="4" xfId="4" applyBorder="1" applyAlignment="1" applyProtection="1">
      <alignment wrapText="1"/>
      <protection locked="0"/>
    </xf>
    <xf numFmtId="0" fontId="53" fillId="0" borderId="5" xfId="4" applyBorder="1" applyAlignment="1" applyProtection="1">
      <alignment wrapText="1"/>
      <protection locked="0"/>
    </xf>
    <xf numFmtId="0" fontId="53" fillId="0" borderId="6" xfId="4" applyBorder="1" applyAlignment="1" applyProtection="1">
      <alignment wrapText="1"/>
      <protection locked="0"/>
    </xf>
    <xf numFmtId="49" fontId="56" fillId="0" borderId="0" xfId="4" applyNumberFormat="1" applyFont="1" applyAlignment="1">
      <alignment horizontal="left"/>
    </xf>
    <xf numFmtId="0" fontId="56" fillId="0" borderId="0" xfId="4" applyFont="1" applyAlignment="1">
      <alignment horizontal="left"/>
    </xf>
    <xf numFmtId="0" fontId="53" fillId="0" borderId="0" xfId="4" applyAlignment="1">
      <alignment horizontal="center"/>
    </xf>
    <xf numFmtId="0" fontId="0" fillId="0" borderId="0" xfId="0"/>
    <xf numFmtId="0" fontId="0" fillId="0" borderId="26" xfId="0" applyBorder="1"/>
    <xf numFmtId="0" fontId="62" fillId="0" borderId="0" xfId="3" applyFont="1" applyAlignment="1" applyProtection="1">
      <alignment horizontal="left"/>
      <protection hidden="1"/>
    </xf>
    <xf numFmtId="0" fontId="66" fillId="0" borderId="20" xfId="3" applyFont="1" applyBorder="1" applyAlignment="1" applyProtection="1">
      <alignment horizontal="left"/>
      <protection locked="0"/>
    </xf>
    <xf numFmtId="0" fontId="62" fillId="0" borderId="0" xfId="3" applyFont="1" applyAlignment="1" applyProtection="1">
      <alignment horizontal="center"/>
      <protection hidden="1"/>
    </xf>
    <xf numFmtId="0" fontId="62" fillId="0" borderId="7" xfId="3" applyFont="1" applyBorder="1" applyAlignment="1" applyProtection="1">
      <alignment horizontal="center"/>
      <protection locked="0"/>
    </xf>
    <xf numFmtId="0" fontId="62" fillId="0" borderId="23" xfId="3" applyFont="1" applyBorder="1" applyAlignment="1" applyProtection="1">
      <alignment horizontal="center"/>
      <protection locked="0"/>
    </xf>
    <xf numFmtId="49" fontId="66" fillId="0" borderId="20" xfId="3" applyNumberFormat="1" applyFont="1" applyBorder="1" applyAlignment="1" applyProtection="1">
      <alignment horizontal="left"/>
      <protection hidden="1"/>
    </xf>
    <xf numFmtId="0" fontId="66" fillId="0" borderId="20" xfId="3" applyFont="1" applyBorder="1" applyAlignment="1" applyProtection="1">
      <alignment horizontal="left"/>
      <protection hidden="1"/>
    </xf>
    <xf numFmtId="0" fontId="66" fillId="0" borderId="20" xfId="3" applyFont="1" applyBorder="1" applyAlignment="1">
      <alignment horizontal="left"/>
    </xf>
    <xf numFmtId="0" fontId="80" fillId="0" borderId="0" xfId="3" applyFont="1" applyAlignment="1" applyProtection="1">
      <alignment horizontal="left"/>
      <protection hidden="1"/>
    </xf>
    <xf numFmtId="0" fontId="63" fillId="0" borderId="20" xfId="3" applyFont="1" applyBorder="1" applyAlignment="1" applyProtection="1">
      <alignment horizontal="left"/>
      <protection locked="0"/>
    </xf>
    <xf numFmtId="0" fontId="66" fillId="0" borderId="13" xfId="3" applyFont="1" applyBorder="1" applyAlignment="1" applyProtection="1">
      <alignment horizontal="left"/>
      <protection locked="0"/>
    </xf>
    <xf numFmtId="0" fontId="66" fillId="0" borderId="11" xfId="3" applyFont="1" applyBorder="1" applyAlignment="1" applyProtection="1">
      <alignment horizontal="left"/>
      <protection locked="0"/>
    </xf>
    <xf numFmtId="0" fontId="66" fillId="0" borderId="0" xfId="3" applyFont="1" applyAlignment="1" applyProtection="1">
      <alignment horizontal="left"/>
      <protection locked="0"/>
    </xf>
    <xf numFmtId="0" fontId="66" fillId="0" borderId="19" xfId="3" applyFont="1" applyBorder="1" applyAlignment="1" applyProtection="1">
      <alignment horizontal="left"/>
      <protection locked="0"/>
    </xf>
    <xf numFmtId="0" fontId="66" fillId="0" borderId="12" xfId="3" applyFont="1" applyBorder="1" applyAlignment="1" applyProtection="1">
      <alignment horizontal="left"/>
      <protection locked="0"/>
    </xf>
    <xf numFmtId="0" fontId="0" fillId="0" borderId="0" xfId="0" applyAlignment="1" applyProtection="1">
      <alignment horizontal="center"/>
      <protection locked="0"/>
    </xf>
    <xf numFmtId="0" fontId="53" fillId="0" borderId="24" xfId="3" applyBorder="1" applyAlignment="1" applyProtection="1">
      <alignment horizontal="left" vertical="top" wrapText="1"/>
      <protection locked="0"/>
    </xf>
    <xf numFmtId="0" fontId="53" fillId="0" borderId="0" xfId="3" applyAlignment="1" applyProtection="1">
      <alignment horizontal="left" vertical="top" wrapText="1"/>
      <protection locked="0"/>
    </xf>
    <xf numFmtId="0" fontId="53" fillId="0" borderId="26" xfId="3" applyBorder="1" applyAlignment="1" applyProtection="1">
      <alignment horizontal="left" vertical="top" wrapText="1"/>
      <protection locked="0"/>
    </xf>
    <xf numFmtId="0" fontId="63" fillId="0" borderId="24" xfId="3" applyFont="1" applyBorder="1" applyAlignment="1" applyProtection="1">
      <alignment horizontal="center" vertical="center" wrapText="1"/>
      <protection locked="0"/>
    </xf>
    <xf numFmtId="0" fontId="63" fillId="0" borderId="0" xfId="3" applyFont="1" applyAlignment="1" applyProtection="1">
      <alignment horizontal="center" vertical="center" wrapText="1"/>
      <protection locked="0"/>
    </xf>
    <xf numFmtId="0" fontId="63" fillId="0" borderId="26" xfId="3" applyFont="1" applyBorder="1" applyAlignment="1" applyProtection="1">
      <alignment horizontal="center" vertical="center" wrapText="1"/>
      <protection locked="0"/>
    </xf>
    <xf numFmtId="0" fontId="63" fillId="0" borderId="4" xfId="3" applyFont="1" applyBorder="1" applyAlignment="1" applyProtection="1">
      <alignment horizontal="center" vertical="center" wrapText="1"/>
      <protection locked="0"/>
    </xf>
    <xf numFmtId="0" fontId="63" fillId="0" borderId="5" xfId="3" applyFont="1" applyBorder="1" applyAlignment="1" applyProtection="1">
      <alignment horizontal="center" vertical="center" wrapText="1"/>
      <protection locked="0"/>
    </xf>
    <xf numFmtId="0" fontId="63" fillId="0" borderId="6" xfId="3" applyFont="1" applyBorder="1" applyAlignment="1" applyProtection="1">
      <alignment horizontal="center" vertical="center" wrapText="1"/>
      <protection locked="0"/>
    </xf>
    <xf numFmtId="0" fontId="56" fillId="0" borderId="24" xfId="3" applyFont="1" applyBorder="1" applyAlignment="1" applyProtection="1">
      <alignment horizontal="left"/>
      <protection locked="0"/>
    </xf>
    <xf numFmtId="0" fontId="56" fillId="0" borderId="0" xfId="3" applyFont="1" applyAlignment="1" applyProtection="1">
      <alignment horizontal="left"/>
      <protection locked="0"/>
    </xf>
    <xf numFmtId="0" fontId="53" fillId="0" borderId="4" xfId="3" applyBorder="1" applyAlignment="1" applyProtection="1">
      <alignment horizontal="left" vertical="top" wrapText="1"/>
      <protection locked="0"/>
    </xf>
    <xf numFmtId="0" fontId="53" fillId="0" borderId="5" xfId="3" applyBorder="1" applyAlignment="1" applyProtection="1">
      <alignment horizontal="left" vertical="top" wrapText="1"/>
      <protection locked="0"/>
    </xf>
    <xf numFmtId="0" fontId="53" fillId="0" borderId="6" xfId="3" applyBorder="1" applyAlignment="1" applyProtection="1">
      <alignment horizontal="left" vertical="top" wrapText="1"/>
      <protection locked="0"/>
    </xf>
    <xf numFmtId="49" fontId="53" fillId="0" borderId="0" xfId="3" applyNumberFormat="1" applyAlignment="1" applyProtection="1">
      <alignment horizontal="left"/>
      <protection hidden="1"/>
    </xf>
    <xf numFmtId="0" fontId="53" fillId="0" borderId="26" xfId="3" applyBorder="1" applyAlignment="1" applyProtection="1">
      <alignment horizontal="left"/>
      <protection hidden="1"/>
    </xf>
    <xf numFmtId="0" fontId="56" fillId="0" borderId="24" xfId="3" applyFont="1" applyBorder="1" applyAlignment="1" applyProtection="1">
      <alignment horizontal="left" vertical="top"/>
      <protection locked="0"/>
    </xf>
    <xf numFmtId="0" fontId="56" fillId="0" borderId="0" xfId="3" applyFont="1" applyAlignment="1" applyProtection="1">
      <alignment horizontal="left" vertical="top"/>
      <protection locked="0"/>
    </xf>
    <xf numFmtId="0" fontId="53" fillId="0" borderId="0" xfId="3" applyAlignment="1" applyProtection="1">
      <alignment horizontal="left"/>
      <protection locked="0"/>
    </xf>
    <xf numFmtId="0" fontId="62" fillId="0" borderId="24" xfId="3" applyFont="1" applyBorder="1" applyAlignment="1" applyProtection="1">
      <alignment horizontal="center"/>
      <protection hidden="1"/>
    </xf>
    <xf numFmtId="0" fontId="62" fillId="0" borderId="26" xfId="3" applyFont="1" applyBorder="1" applyAlignment="1" applyProtection="1">
      <alignment horizontal="center"/>
      <protection hidden="1"/>
    </xf>
    <xf numFmtId="0" fontId="57" fillId="0" borderId="1" xfId="3" applyFont="1" applyBorder="1" applyAlignment="1" applyProtection="1">
      <alignment horizontal="left" vertical="top" wrapText="1"/>
      <protection locked="0"/>
    </xf>
    <xf numFmtId="0" fontId="57" fillId="0" borderId="2" xfId="3" applyFont="1" applyBorder="1" applyAlignment="1" applyProtection="1">
      <alignment horizontal="left" vertical="top" wrapText="1"/>
      <protection locked="0"/>
    </xf>
    <xf numFmtId="0" fontId="57" fillId="0" borderId="3" xfId="3" applyFont="1" applyBorder="1" applyAlignment="1" applyProtection="1">
      <alignment horizontal="left" vertical="top" wrapText="1"/>
      <protection locked="0"/>
    </xf>
    <xf numFmtId="0" fontId="57" fillId="0" borderId="24"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7" fillId="0" borderId="26" xfId="3" applyFont="1" applyBorder="1" applyAlignment="1" applyProtection="1">
      <alignment horizontal="left" vertical="top" wrapText="1"/>
      <protection locked="0"/>
    </xf>
    <xf numFmtId="0" fontId="56" fillId="0" borderId="1" xfId="3" applyFont="1" applyBorder="1" applyAlignment="1" applyProtection="1">
      <alignment vertical="center" wrapText="1"/>
      <protection hidden="1"/>
    </xf>
    <xf numFmtId="0" fontId="56" fillId="0" borderId="2" xfId="3" applyFont="1" applyBorder="1" applyAlignment="1" applyProtection="1">
      <alignment vertical="center" wrapText="1"/>
      <protection hidden="1"/>
    </xf>
    <xf numFmtId="0" fontId="56" fillId="0" borderId="3" xfId="3" applyFont="1" applyBorder="1" applyAlignment="1" applyProtection="1">
      <alignment vertical="center" wrapText="1"/>
      <protection hidden="1"/>
    </xf>
    <xf numFmtId="0" fontId="56" fillId="0" borderId="4" xfId="3" applyFont="1" applyBorder="1" applyAlignment="1" applyProtection="1">
      <alignment vertical="center" wrapText="1"/>
      <protection hidden="1"/>
    </xf>
    <xf numFmtId="0" fontId="56" fillId="0" borderId="5" xfId="3" applyFont="1" applyBorder="1" applyAlignment="1" applyProtection="1">
      <alignment vertical="center" wrapText="1"/>
      <protection hidden="1"/>
    </xf>
    <xf numFmtId="0" fontId="56" fillId="0" borderId="6" xfId="3" applyFont="1" applyBorder="1" applyAlignment="1" applyProtection="1">
      <alignment vertical="center" wrapText="1"/>
      <protection hidden="1"/>
    </xf>
    <xf numFmtId="0" fontId="53" fillId="0" borderId="0" xfId="3" applyAlignment="1" applyProtection="1">
      <alignment horizontal="center" vertical="top"/>
      <protection hidden="1"/>
    </xf>
    <xf numFmtId="0" fontId="53" fillId="0" borderId="1" xfId="3" applyBorder="1" applyAlignment="1" applyProtection="1">
      <alignment horizontal="center" vertical="center" wrapText="1"/>
      <protection hidden="1"/>
    </xf>
    <xf numFmtId="0" fontId="56" fillId="0" borderId="4" xfId="3" applyFont="1" applyBorder="1" applyAlignment="1" applyProtection="1">
      <alignment horizontal="center" vertical="center" wrapText="1"/>
      <protection hidden="1"/>
    </xf>
    <xf numFmtId="0" fontId="56" fillId="0" borderId="5" xfId="3" applyFont="1" applyBorder="1" applyAlignment="1" applyProtection="1">
      <alignment horizontal="center" vertical="center" wrapText="1"/>
      <protection hidden="1"/>
    </xf>
    <xf numFmtId="0" fontId="56" fillId="0" borderId="6" xfId="3" applyFont="1" applyBorder="1" applyAlignment="1" applyProtection="1">
      <alignment horizontal="center" vertical="center" wrapText="1"/>
      <protection hidden="1"/>
    </xf>
    <xf numFmtId="0" fontId="53" fillId="0" borderId="1" xfId="3" applyBorder="1" applyAlignment="1" applyProtection="1">
      <alignment horizontal="center" vertical="center" wrapText="1"/>
      <protection locked="0"/>
    </xf>
    <xf numFmtId="0" fontId="53" fillId="0" borderId="2" xfId="3" applyBorder="1" applyAlignment="1" applyProtection="1">
      <alignment horizontal="center" vertical="center" wrapText="1"/>
      <protection locked="0"/>
    </xf>
    <xf numFmtId="0" fontId="53" fillId="0" borderId="3" xfId="3" applyBorder="1" applyAlignment="1" applyProtection="1">
      <alignment horizontal="center" vertical="center" wrapText="1"/>
      <protection locked="0"/>
    </xf>
    <xf numFmtId="0" fontId="53" fillId="0" borderId="4" xfId="3" applyBorder="1" applyAlignment="1" applyProtection="1">
      <alignment horizontal="center" vertical="center" wrapText="1"/>
      <protection locked="0"/>
    </xf>
    <xf numFmtId="0" fontId="53" fillId="0" borderId="5" xfId="3" applyBorder="1" applyAlignment="1" applyProtection="1">
      <alignment horizontal="center" vertical="center" wrapText="1"/>
      <protection locked="0"/>
    </xf>
    <xf numFmtId="0" fontId="53" fillId="0" borderId="6" xfId="3" applyBorder="1" applyAlignment="1" applyProtection="1">
      <alignment horizontal="center" vertical="center" wrapText="1"/>
      <protection locked="0"/>
    </xf>
    <xf numFmtId="0" fontId="57" fillId="0" borderId="1" xfId="3" applyFont="1" applyBorder="1" applyAlignment="1" applyProtection="1">
      <alignment horizontal="center" vertical="center" wrapText="1"/>
      <protection hidden="1"/>
    </xf>
    <xf numFmtId="0" fontId="57" fillId="0" borderId="2" xfId="3" applyFont="1" applyBorder="1" applyAlignment="1" applyProtection="1">
      <alignment horizontal="center" vertical="center" wrapText="1"/>
      <protection hidden="1"/>
    </xf>
    <xf numFmtId="0" fontId="57" fillId="0" borderId="3" xfId="3" applyFont="1" applyBorder="1" applyAlignment="1" applyProtection="1">
      <alignment horizontal="center" vertical="center" wrapText="1"/>
      <protection hidden="1"/>
    </xf>
    <xf numFmtId="0" fontId="57" fillId="0" borderId="4" xfId="3" applyFont="1" applyBorder="1" applyAlignment="1" applyProtection="1">
      <alignment horizontal="center" vertical="center" wrapText="1"/>
      <protection hidden="1"/>
    </xf>
    <xf numFmtId="0" fontId="57" fillId="0" borderId="5" xfId="3" applyFont="1" applyBorder="1" applyAlignment="1" applyProtection="1">
      <alignment horizontal="center" vertical="center" wrapText="1"/>
      <protection hidden="1"/>
    </xf>
    <xf numFmtId="0" fontId="57" fillId="0" borderId="6" xfId="3" applyFont="1" applyBorder="1" applyAlignment="1" applyProtection="1">
      <alignment horizontal="center" vertical="center" wrapText="1"/>
      <protection hidden="1"/>
    </xf>
    <xf numFmtId="0" fontId="56" fillId="0" borderId="24" xfId="3" applyFont="1" applyBorder="1" applyAlignment="1" applyProtection="1">
      <alignment horizontal="left"/>
      <protection hidden="1"/>
    </xf>
    <xf numFmtId="0" fontId="53" fillId="0" borderId="24" xfId="3" applyBorder="1" applyAlignment="1" applyProtection="1">
      <alignment horizontal="left" vertical="top" wrapText="1"/>
      <protection hidden="1"/>
    </xf>
    <xf numFmtId="0" fontId="53" fillId="0" borderId="0" xfId="3" applyAlignment="1" applyProtection="1">
      <alignment horizontal="left" vertical="top" wrapText="1"/>
      <protection hidden="1"/>
    </xf>
    <xf numFmtId="0" fontId="53" fillId="0" borderId="8" xfId="3" applyBorder="1" applyAlignment="1" applyProtection="1">
      <alignment horizontal="center" vertical="top"/>
      <protection hidden="1"/>
    </xf>
    <xf numFmtId="0" fontId="57" fillId="0" borderId="24" xfId="3" applyFont="1" applyBorder="1" applyAlignment="1" applyProtection="1">
      <alignment horizontal="center" vertical="center" wrapText="1"/>
      <protection hidden="1"/>
    </xf>
    <xf numFmtId="0" fontId="57" fillId="0" borderId="0" xfId="3" applyFont="1" applyAlignment="1" applyProtection="1">
      <alignment horizontal="center" vertical="center" wrapText="1"/>
      <protection hidden="1"/>
    </xf>
    <xf numFmtId="0" fontId="57" fillId="0" borderId="26" xfId="3" applyFont="1" applyBorder="1" applyAlignment="1" applyProtection="1">
      <alignment horizontal="center" vertical="center" wrapText="1"/>
      <protection hidden="1"/>
    </xf>
    <xf numFmtId="0" fontId="57" fillId="0" borderId="1" xfId="3" applyFont="1" applyBorder="1" applyAlignment="1" applyProtection="1">
      <alignment horizontal="center" vertical="center"/>
      <protection hidden="1"/>
    </xf>
    <xf numFmtId="0" fontId="57" fillId="0" borderId="2" xfId="3" applyFont="1" applyBorder="1" applyAlignment="1" applyProtection="1">
      <alignment horizontal="center" vertical="center"/>
      <protection hidden="1"/>
    </xf>
    <xf numFmtId="0" fontId="57" fillId="0" borderId="3" xfId="3" applyFont="1" applyBorder="1" applyAlignment="1" applyProtection="1">
      <alignment horizontal="center" vertical="center"/>
      <protection hidden="1"/>
    </xf>
    <xf numFmtId="0" fontId="57" fillId="0" borderId="4" xfId="3" applyFont="1" applyBorder="1" applyAlignment="1" applyProtection="1">
      <alignment horizontal="center" vertical="center"/>
      <protection hidden="1"/>
    </xf>
    <xf numFmtId="0" fontId="57" fillId="0" borderId="5" xfId="3" applyFont="1" applyBorder="1" applyAlignment="1" applyProtection="1">
      <alignment horizontal="center" vertical="center"/>
      <protection hidden="1"/>
    </xf>
    <xf numFmtId="0" fontId="57" fillId="0" borderId="6" xfId="3" applyFont="1" applyBorder="1" applyAlignment="1" applyProtection="1">
      <alignment horizontal="center" vertical="center"/>
      <protection hidden="1"/>
    </xf>
    <xf numFmtId="0" fontId="57" fillId="0" borderId="1" xfId="3" applyFont="1" applyBorder="1" applyAlignment="1" applyProtection="1">
      <alignment horizontal="center" vertical="center"/>
      <protection locked="0"/>
    </xf>
    <xf numFmtId="0" fontId="57" fillId="0" borderId="2" xfId="3" applyFont="1" applyBorder="1" applyAlignment="1" applyProtection="1">
      <alignment horizontal="center" vertical="center"/>
      <protection locked="0"/>
    </xf>
    <xf numFmtId="0" fontId="57" fillId="0" borderId="3" xfId="3" applyFont="1" applyBorder="1" applyAlignment="1" applyProtection="1">
      <alignment horizontal="center" vertical="center"/>
      <protection locked="0"/>
    </xf>
    <xf numFmtId="0" fontId="57" fillId="0" borderId="4" xfId="3" applyFont="1" applyBorder="1" applyAlignment="1" applyProtection="1">
      <alignment horizontal="center" vertical="center"/>
      <protection locked="0"/>
    </xf>
    <xf numFmtId="0" fontId="57" fillId="0" borderId="5" xfId="3" applyFont="1" applyBorder="1" applyAlignment="1" applyProtection="1">
      <alignment horizontal="center" vertical="center"/>
      <protection locked="0"/>
    </xf>
    <xf numFmtId="0" fontId="57" fillId="0" borderId="6" xfId="3" applyFont="1" applyBorder="1" applyAlignment="1" applyProtection="1">
      <alignment horizontal="center" vertical="center"/>
      <protection locked="0"/>
    </xf>
    <xf numFmtId="0" fontId="53" fillId="0" borderId="0" xfId="3" applyAlignment="1" applyProtection="1">
      <alignment horizontal="center" vertical="top" wrapText="1"/>
      <protection hidden="1"/>
    </xf>
    <xf numFmtId="0" fontId="57" fillId="0" borderId="24" xfId="3" applyFont="1" applyBorder="1" applyAlignment="1" applyProtection="1">
      <alignment horizontal="center" vertical="center"/>
      <protection hidden="1"/>
    </xf>
    <xf numFmtId="0" fontId="57" fillId="0" borderId="0" xfId="3" applyFont="1" applyAlignment="1" applyProtection="1">
      <alignment horizontal="center" vertical="center"/>
      <protection hidden="1"/>
    </xf>
    <xf numFmtId="0" fontId="57" fillId="0" borderId="1" xfId="3" applyFont="1" applyBorder="1" applyAlignment="1" applyProtection="1">
      <alignment horizontal="center" vertical="top" wrapText="1"/>
      <protection hidden="1"/>
    </xf>
    <xf numFmtId="0" fontId="57" fillId="0" borderId="2" xfId="3" applyFont="1" applyBorder="1" applyAlignment="1" applyProtection="1">
      <alignment horizontal="center" vertical="top" wrapText="1"/>
      <protection hidden="1"/>
    </xf>
    <xf numFmtId="0" fontId="57" fillId="0" borderId="3" xfId="3" applyFont="1" applyBorder="1" applyAlignment="1" applyProtection="1">
      <alignment horizontal="center" vertical="top" wrapText="1"/>
      <protection hidden="1"/>
    </xf>
    <xf numFmtId="0" fontId="57" fillId="0" borderId="7" xfId="3" applyFont="1" applyBorder="1" applyAlignment="1" applyProtection="1">
      <alignment horizontal="center" vertical="center" wrapText="1"/>
      <protection hidden="1"/>
    </xf>
    <xf numFmtId="0" fontId="57" fillId="0" borderId="8" xfId="3" applyFont="1" applyBorder="1" applyAlignment="1" applyProtection="1">
      <alignment horizontal="center" vertical="center" wrapText="1"/>
      <protection hidden="1"/>
    </xf>
    <xf numFmtId="0" fontId="57" fillId="0" borderId="23" xfId="3" applyFont="1" applyBorder="1" applyAlignment="1" applyProtection="1">
      <alignment horizontal="center" vertical="center" wrapText="1"/>
      <protection hidden="1"/>
    </xf>
    <xf numFmtId="0" fontId="57" fillId="0" borderId="7" xfId="3" applyFont="1" applyBorder="1" applyAlignment="1" applyProtection="1">
      <alignment horizontal="center" vertical="top" wrapText="1"/>
      <protection hidden="1"/>
    </xf>
    <xf numFmtId="0" fontId="57" fillId="0" borderId="8" xfId="3" applyFont="1" applyBorder="1" applyAlignment="1" applyProtection="1">
      <alignment horizontal="center" vertical="top" wrapText="1"/>
      <protection hidden="1"/>
    </xf>
    <xf numFmtId="0" fontId="57" fillId="0" borderId="23" xfId="3" applyFont="1" applyBorder="1" applyAlignment="1" applyProtection="1">
      <alignment horizontal="center" vertical="top" wrapText="1"/>
      <protection hidden="1"/>
    </xf>
    <xf numFmtId="0" fontId="57" fillId="0" borderId="2" xfId="3" applyFont="1" applyBorder="1" applyAlignment="1" applyProtection="1">
      <alignment horizontal="center" vertical="center" wrapText="1"/>
      <protection locked="0"/>
    </xf>
    <xf numFmtId="0" fontId="57" fillId="0" borderId="4" xfId="3" applyFont="1" applyBorder="1" applyAlignment="1" applyProtection="1">
      <alignment horizontal="center" vertical="center" wrapText="1"/>
      <protection locked="0"/>
    </xf>
    <xf numFmtId="0" fontId="57" fillId="0" borderId="5" xfId="3" applyFont="1" applyBorder="1" applyAlignment="1" applyProtection="1">
      <alignment horizontal="center" vertical="center" wrapText="1"/>
      <protection locked="0"/>
    </xf>
    <xf numFmtId="0" fontId="83" fillId="0" borderId="0" xfId="0" applyFont="1" applyAlignment="1">
      <alignment horizontal="center"/>
    </xf>
    <xf numFmtId="0" fontId="84" fillId="0" borderId="0" xfId="0" applyFont="1" applyAlignment="1">
      <alignment horizontal="center"/>
    </xf>
    <xf numFmtId="0" fontId="83" fillId="0" borderId="43" xfId="0" applyFont="1" applyBorder="1" applyAlignment="1">
      <alignment horizontal="left"/>
    </xf>
    <xf numFmtId="0" fontId="83" fillId="0" borderId="44" xfId="0" applyFont="1" applyBorder="1" applyAlignment="1">
      <alignment horizontal="left"/>
    </xf>
    <xf numFmtId="0" fontId="87" fillId="0" borderId="43" xfId="0" applyFont="1" applyBorder="1" applyAlignment="1">
      <alignment horizontal="left" wrapText="1"/>
    </xf>
    <xf numFmtId="0" fontId="81" fillId="0" borderId="45" xfId="0" applyFont="1" applyBorder="1" applyAlignment="1">
      <alignment horizontal="left" wrapText="1"/>
    </xf>
    <xf numFmtId="0" fontId="0" fillId="0" borderId="44" xfId="0" applyBorder="1" applyAlignment="1" applyProtection="1">
      <alignment horizontal="left" vertical="top"/>
      <protection locked="0"/>
    </xf>
    <xf numFmtId="0" fontId="0" fillId="0" borderId="45" xfId="0" applyBorder="1" applyAlignment="1" applyProtection="1">
      <alignment horizontal="left" vertical="top"/>
      <protection locked="0"/>
    </xf>
    <xf numFmtId="0" fontId="81" fillId="21" borderId="42" xfId="0" applyFont="1" applyFill="1" applyBorder="1" applyAlignment="1">
      <alignment horizontal="center" vertical="center"/>
    </xf>
    <xf numFmtId="0" fontId="83" fillId="0" borderId="45" xfId="0" applyFont="1" applyBorder="1" applyAlignment="1">
      <alignment horizontal="left"/>
    </xf>
    <xf numFmtId="0" fontId="0" fillId="0" borderId="43" xfId="0" applyBorder="1" applyAlignment="1">
      <alignment horizontal="left"/>
    </xf>
    <xf numFmtId="0" fontId="0" fillId="0" borderId="44" xfId="0" applyBorder="1" applyAlignment="1">
      <alignment horizontal="left"/>
    </xf>
    <xf numFmtId="0" fontId="81" fillId="0" borderId="43" xfId="0" applyFont="1" applyBorder="1" applyAlignment="1">
      <alignment horizontal="left" wrapText="1"/>
    </xf>
    <xf numFmtId="0" fontId="83" fillId="0" borderId="43" xfId="0" quotePrefix="1" applyFont="1" applyBorder="1" applyAlignment="1" applyProtection="1">
      <alignment horizontal="left" vertical="top" wrapText="1"/>
      <protection locked="0"/>
    </xf>
    <xf numFmtId="0" fontId="83" fillId="0" borderId="44" xfId="0" applyFont="1" applyBorder="1" applyAlignment="1" applyProtection="1">
      <alignment horizontal="left" vertical="top" wrapText="1"/>
      <protection locked="0"/>
    </xf>
    <xf numFmtId="0" fontId="83" fillId="0" borderId="45" xfId="0" applyFont="1" applyBorder="1" applyAlignment="1" applyProtection="1">
      <alignment horizontal="left" vertical="top" wrapText="1"/>
      <protection locked="0"/>
    </xf>
    <xf numFmtId="0" fontId="81" fillId="0" borderId="43" xfId="0" applyFont="1" applyBorder="1" applyAlignment="1">
      <alignment horizontal="left" vertical="center"/>
    </xf>
    <xf numFmtId="0" fontId="81" fillId="0" borderId="44" xfId="0" applyFont="1" applyBorder="1" applyAlignment="1">
      <alignment horizontal="left" vertical="center"/>
    </xf>
    <xf numFmtId="0" fontId="81" fillId="0" borderId="45" xfId="0" applyFont="1" applyBorder="1" applyAlignment="1">
      <alignment horizontal="left" vertical="center"/>
    </xf>
    <xf numFmtId="0" fontId="83" fillId="0" borderId="56" xfId="0" applyFont="1" applyBorder="1" applyAlignment="1" applyProtection="1">
      <alignment horizontal="left" vertical="top" wrapText="1"/>
      <protection locked="0"/>
    </xf>
    <xf numFmtId="0" fontId="83" fillId="0" borderId="0" xfId="0" applyFont="1" applyAlignment="1" applyProtection="1">
      <alignment horizontal="left" vertical="top" wrapText="1"/>
      <protection locked="0"/>
    </xf>
    <xf numFmtId="0" fontId="110" fillId="0" borderId="13" xfId="0" applyFont="1" applyBorder="1" applyAlignment="1">
      <alignment horizontal="center"/>
    </xf>
    <xf numFmtId="14" fontId="83" fillId="0" borderId="43" xfId="0" applyNumberFormat="1" applyFont="1" applyBorder="1" applyAlignment="1" applyProtection="1">
      <alignment horizontal="left" vertical="center"/>
      <protection locked="0"/>
    </xf>
    <xf numFmtId="0" fontId="83" fillId="0" borderId="44" xfId="0" applyFont="1" applyBorder="1" applyAlignment="1" applyProtection="1">
      <alignment horizontal="left" vertical="center"/>
      <protection locked="0"/>
    </xf>
    <xf numFmtId="0" fontId="62" fillId="20" borderId="42" xfId="0" applyFont="1" applyFill="1" applyBorder="1" applyAlignment="1">
      <alignment horizontal="justify" wrapText="1"/>
    </xf>
    <xf numFmtId="0" fontId="62" fillId="0" borderId="0" xfId="0" applyFont="1" applyAlignment="1">
      <alignment horizontal="right"/>
    </xf>
    <xf numFmtId="49" fontId="83" fillId="0" borderId="43" xfId="0" applyNumberFormat="1" applyFont="1" applyBorder="1" applyAlignment="1">
      <alignment horizontal="left"/>
    </xf>
    <xf numFmtId="0" fontId="0" fillId="0" borderId="42" xfId="0" applyBorder="1" applyProtection="1">
      <protection locked="0"/>
    </xf>
    <xf numFmtId="0" fontId="83" fillId="0" borderId="10" xfId="0" applyFont="1" applyBorder="1" applyAlignment="1">
      <alignment horizontal="left"/>
    </xf>
    <xf numFmtId="0" fontId="98" fillId="0" borderId="10" xfId="0" applyFont="1" applyBorder="1" applyAlignment="1">
      <alignment horizontal="left"/>
    </xf>
    <xf numFmtId="0" fontId="97" fillId="0" borderId="10" xfId="0" applyFont="1" applyBorder="1" applyAlignment="1">
      <alignment horizontal="left"/>
    </xf>
    <xf numFmtId="0" fontId="0" fillId="0" borderId="43" xfId="0" applyBorder="1" applyAlignment="1" applyProtection="1">
      <alignment horizontal="center"/>
      <protection locked="0"/>
    </xf>
    <xf numFmtId="0" fontId="0" fillId="0" borderId="45" xfId="0" applyBorder="1" applyAlignment="1" applyProtection="1">
      <alignment horizontal="center"/>
      <protection locked="0"/>
    </xf>
    <xf numFmtId="0" fontId="84" fillId="0" borderId="0" xfId="0" applyFont="1" applyAlignment="1" applyProtection="1">
      <alignment horizontal="center"/>
      <protection hidden="1"/>
    </xf>
    <xf numFmtId="0" fontId="90" fillId="0" borderId="56" xfId="0" applyFont="1" applyBorder="1" applyAlignment="1" applyProtection="1">
      <alignment horizontal="left" vertical="top"/>
      <protection locked="0"/>
    </xf>
    <xf numFmtId="0" fontId="90" fillId="0" borderId="0" xfId="0" applyFont="1" applyAlignment="1" applyProtection="1">
      <alignment horizontal="left" vertical="top"/>
      <protection locked="0"/>
    </xf>
    <xf numFmtId="0" fontId="90" fillId="0" borderId="0" xfId="0" applyFont="1" applyAlignment="1" applyProtection="1">
      <alignment horizontal="center" vertical="top"/>
      <protection hidden="1"/>
    </xf>
    <xf numFmtId="0" fontId="47" fillId="0" borderId="13" xfId="0" applyFont="1" applyBorder="1" applyAlignment="1" applyProtection="1">
      <alignment horizontal="center"/>
      <protection hidden="1"/>
    </xf>
    <xf numFmtId="0" fontId="62" fillId="20" borderId="48" xfId="0" applyFont="1" applyFill="1" applyBorder="1" applyAlignment="1">
      <alignment horizontal="center" wrapText="1"/>
    </xf>
    <xf numFmtId="0" fontId="81" fillId="0" borderId="10" xfId="0" applyFont="1" applyBorder="1" applyAlignment="1">
      <alignment horizontal="left"/>
    </xf>
    <xf numFmtId="0" fontId="87" fillId="21" borderId="57" xfId="0" applyFont="1" applyFill="1" applyBorder="1" applyAlignment="1">
      <alignment horizontal="center"/>
    </xf>
    <xf numFmtId="0" fontId="87" fillId="21" borderId="48" xfId="0" applyFont="1" applyFill="1" applyBorder="1" applyAlignment="1">
      <alignment horizontal="center"/>
    </xf>
    <xf numFmtId="0" fontId="88" fillId="0" borderId="54" xfId="0" applyFont="1" applyBorder="1" applyAlignment="1">
      <alignment horizontal="center" vertical="center"/>
    </xf>
    <xf numFmtId="0" fontId="88" fillId="0" borderId="54" xfId="0" applyFont="1" applyBorder="1" applyAlignment="1">
      <alignment horizontal="center" vertical="center" wrapText="1"/>
    </xf>
    <xf numFmtId="0" fontId="89" fillId="0" borderId="54" xfId="0" applyFont="1" applyBorder="1" applyAlignment="1">
      <alignment horizontal="center" vertical="center" wrapText="1"/>
    </xf>
    <xf numFmtId="0" fontId="88" fillId="22" borderId="51" xfId="0" applyFont="1" applyFill="1" applyBorder="1" applyAlignment="1">
      <alignment horizontal="center" vertical="center" wrapText="1"/>
    </xf>
    <xf numFmtId="49" fontId="83" fillId="0" borderId="10" xfId="0" applyNumberFormat="1" applyFont="1" applyBorder="1" applyAlignment="1">
      <alignment horizontal="left"/>
    </xf>
    <xf numFmtId="0" fontId="97" fillId="0" borderId="10" xfId="0" applyFont="1" applyBorder="1" applyAlignment="1" applyProtection="1">
      <alignment horizontal="left" vertical="center"/>
      <protection hidden="1"/>
    </xf>
    <xf numFmtId="0" fontId="94" fillId="0" borderId="16" xfId="0" applyFont="1" applyBorder="1" applyAlignment="1" applyProtection="1">
      <alignment horizontal="center" vertical="center"/>
      <protection hidden="1"/>
    </xf>
    <xf numFmtId="0" fontId="93" fillId="0" borderId="17" xfId="0" applyFont="1" applyBorder="1" applyAlignment="1" applyProtection="1">
      <alignment horizontal="center" vertical="center"/>
      <protection hidden="1"/>
    </xf>
    <xf numFmtId="0" fontId="93" fillId="0" borderId="18" xfId="0" applyFont="1" applyBorder="1" applyAlignment="1" applyProtection="1">
      <alignment horizontal="center" vertical="center"/>
      <protection hidden="1"/>
    </xf>
    <xf numFmtId="0" fontId="95" fillId="0" borderId="16" xfId="0" applyFont="1" applyBorder="1" applyAlignment="1" applyProtection="1">
      <alignment horizontal="center" vertical="center"/>
      <protection hidden="1"/>
    </xf>
    <xf numFmtId="0" fontId="95" fillId="0" borderId="17" xfId="0" applyFont="1" applyBorder="1" applyAlignment="1" applyProtection="1">
      <alignment horizontal="center" vertical="center"/>
      <protection hidden="1"/>
    </xf>
    <xf numFmtId="0" fontId="95" fillId="0" borderId="18" xfId="0" applyFont="1" applyBorder="1" applyAlignment="1" applyProtection="1">
      <alignment horizontal="center" vertical="center"/>
      <protection hidden="1"/>
    </xf>
    <xf numFmtId="0" fontId="0" fillId="0" borderId="12"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0" fontId="0" fillId="0" borderId="21" xfId="0" applyBorder="1" applyAlignment="1" applyProtection="1">
      <alignment horizontal="left" vertical="top" wrapText="1"/>
      <protection locked="0"/>
    </xf>
    <xf numFmtId="0" fontId="81" fillId="21" borderId="55" xfId="0" applyFont="1" applyFill="1" applyBorder="1" applyAlignment="1" applyProtection="1">
      <alignment horizontal="center" vertical="center"/>
      <protection hidden="1"/>
    </xf>
    <xf numFmtId="0" fontId="81" fillId="21" borderId="20" xfId="0" applyFont="1" applyFill="1" applyBorder="1" applyAlignment="1" applyProtection="1">
      <alignment horizontal="center" vertical="center"/>
      <protection hidden="1"/>
    </xf>
    <xf numFmtId="0" fontId="0" fillId="0" borderId="13" xfId="0" applyBorder="1" applyAlignment="1" applyProtection="1">
      <alignment horizontal="center"/>
      <protection hidden="1"/>
    </xf>
    <xf numFmtId="0" fontId="92" fillId="20" borderId="46" xfId="0" applyFont="1" applyFill="1" applyBorder="1" applyAlignment="1" applyProtection="1">
      <alignment horizontal="center" vertical="center"/>
      <protection hidden="1"/>
    </xf>
    <xf numFmtId="0" fontId="92" fillId="20" borderId="0" xfId="0" applyFont="1" applyFill="1" applyAlignment="1" applyProtection="1">
      <alignment horizontal="center" vertical="center"/>
      <protection hidden="1"/>
    </xf>
    <xf numFmtId="0" fontId="92" fillId="20" borderId="55" xfId="0" applyFont="1" applyFill="1" applyBorder="1" applyAlignment="1" applyProtection="1">
      <alignment horizontal="center" vertical="center"/>
      <protection hidden="1"/>
    </xf>
    <xf numFmtId="0" fontId="92" fillId="20" borderId="20" xfId="0" applyFont="1" applyFill="1" applyBorder="1" applyAlignment="1" applyProtection="1">
      <alignment horizontal="center" vertical="center"/>
      <protection hidden="1"/>
    </xf>
    <xf numFmtId="0" fontId="81" fillId="0" borderId="10" xfId="0" applyFont="1" applyBorder="1" applyAlignment="1" applyProtection="1">
      <alignment horizontal="left" vertical="center"/>
      <protection hidden="1"/>
    </xf>
    <xf numFmtId="49" fontId="83" fillId="0" borderId="10" xfId="0" applyNumberFormat="1" applyFont="1" applyBorder="1" applyAlignment="1" applyProtection="1">
      <alignment horizontal="left" vertical="center"/>
      <protection hidden="1"/>
    </xf>
    <xf numFmtId="0" fontId="83" fillId="0" borderId="10" xfId="0" applyFont="1" applyBorder="1" applyAlignment="1" applyProtection="1">
      <alignment horizontal="left" vertical="center"/>
      <protection hidden="1"/>
    </xf>
    <xf numFmtId="0" fontId="83" fillId="0" borderId="10" xfId="0" applyFont="1" applyBorder="1" applyAlignment="1" applyProtection="1">
      <alignment horizontal="left" vertical="center" wrapText="1"/>
      <protection hidden="1"/>
    </xf>
    <xf numFmtId="0" fontId="53" fillId="0" borderId="1" xfId="3" applyBorder="1" applyAlignment="1" applyProtection="1">
      <alignment horizontal="left" vertical="top" wrapText="1"/>
      <protection locked="0"/>
    </xf>
    <xf numFmtId="0" fontId="53" fillId="0" borderId="2" xfId="3" applyBorder="1" applyAlignment="1" applyProtection="1">
      <alignment horizontal="left" vertical="top" wrapText="1"/>
      <protection locked="0"/>
    </xf>
    <xf numFmtId="0" fontId="53" fillId="0" borderId="3" xfId="3" applyBorder="1" applyAlignment="1" applyProtection="1">
      <alignment horizontal="left" vertical="top" wrapText="1"/>
      <protection locked="0"/>
    </xf>
    <xf numFmtId="0" fontId="55" fillId="0" borderId="1" xfId="3" applyFont="1" applyBorder="1" applyAlignment="1" applyProtection="1">
      <alignment horizontal="center" vertical="center" wrapText="1"/>
      <protection locked="0"/>
    </xf>
    <xf numFmtId="0" fontId="55" fillId="0" borderId="2" xfId="3" applyFont="1" applyBorder="1" applyAlignment="1" applyProtection="1">
      <alignment horizontal="center" vertical="center" wrapText="1"/>
      <protection locked="0"/>
    </xf>
    <xf numFmtId="0" fontId="55" fillId="0" borderId="3" xfId="3" applyFont="1" applyBorder="1" applyAlignment="1" applyProtection="1">
      <alignment horizontal="center" vertical="center" wrapText="1"/>
      <protection locked="0"/>
    </xf>
    <xf numFmtId="0" fontId="55" fillId="0" borderId="24" xfId="3" applyFont="1" applyBorder="1" applyAlignment="1" applyProtection="1">
      <alignment horizontal="center" vertical="center" wrapText="1"/>
      <protection locked="0"/>
    </xf>
    <xf numFmtId="0" fontId="55" fillId="0" borderId="0" xfId="3" applyFont="1" applyAlignment="1" applyProtection="1">
      <alignment horizontal="center" vertical="center" wrapText="1"/>
      <protection locked="0"/>
    </xf>
    <xf numFmtId="0" fontId="55" fillId="0" borderId="26" xfId="3" applyFont="1" applyBorder="1" applyAlignment="1" applyProtection="1">
      <alignment horizontal="center" vertical="center" wrapText="1"/>
      <protection locked="0"/>
    </xf>
    <xf numFmtId="0" fontId="18" fillId="0" borderId="7" xfId="2" applyFont="1" applyBorder="1" applyAlignment="1" applyProtection="1">
      <alignment horizontal="center"/>
      <protection hidden="1"/>
    </xf>
    <xf numFmtId="0" fontId="18" fillId="0" borderId="8" xfId="2" applyFont="1" applyBorder="1" applyAlignment="1" applyProtection="1">
      <alignment horizontal="center"/>
      <protection hidden="1"/>
    </xf>
    <xf numFmtId="169" fontId="28" fillId="5" borderId="7" xfId="2" quotePrefix="1" applyNumberFormat="1" applyFont="1" applyFill="1" applyBorder="1" applyAlignment="1" applyProtection="1">
      <alignment horizontal="center"/>
      <protection hidden="1"/>
    </xf>
    <xf numFmtId="169" fontId="28" fillId="5" borderId="23" xfId="2" applyNumberFormat="1" applyFont="1" applyFill="1" applyBorder="1" applyAlignment="1" applyProtection="1">
      <alignment horizontal="center"/>
      <protection hidden="1"/>
    </xf>
    <xf numFmtId="0" fontId="7" fillId="8" borderId="7" xfId="2" applyFont="1" applyFill="1" applyBorder="1" applyAlignment="1" applyProtection="1">
      <alignment horizontal="center"/>
      <protection hidden="1"/>
    </xf>
    <xf numFmtId="0" fontId="7" fillId="8" borderId="23" xfId="2" applyFont="1" applyFill="1" applyBorder="1" applyAlignment="1" applyProtection="1">
      <alignment horizontal="center"/>
      <protection hidden="1"/>
    </xf>
    <xf numFmtId="0" fontId="12" fillId="0" borderId="1" xfId="2" applyFont="1" applyBorder="1" applyAlignment="1" applyProtection="1">
      <alignment horizontal="center"/>
      <protection hidden="1"/>
    </xf>
    <xf numFmtId="0" fontId="12" fillId="0" borderId="3" xfId="2" applyFont="1" applyBorder="1" applyAlignment="1" applyProtection="1">
      <alignment horizontal="center"/>
      <protection hidden="1"/>
    </xf>
    <xf numFmtId="3" fontId="39" fillId="19" borderId="7" xfId="2" applyNumberFormat="1" applyFont="1" applyFill="1" applyBorder="1" applyAlignment="1" applyProtection="1">
      <alignment horizontal="center"/>
      <protection hidden="1"/>
    </xf>
    <xf numFmtId="3" fontId="39" fillId="19" borderId="23" xfId="2" applyNumberFormat="1" applyFont="1" applyFill="1" applyBorder="1" applyAlignment="1" applyProtection="1">
      <alignment horizontal="center"/>
      <protection hidden="1"/>
    </xf>
    <xf numFmtId="169" fontId="21" fillId="5" borderId="0" xfId="2" applyNumberFormat="1" applyFont="1" applyFill="1" applyAlignment="1" applyProtection="1">
      <alignment horizontal="center"/>
      <protection hidden="1"/>
    </xf>
    <xf numFmtId="4" fontId="42" fillId="0" borderId="0" xfId="2" applyNumberFormat="1" applyFont="1" applyAlignment="1" applyProtection="1">
      <alignment horizontal="center"/>
      <protection hidden="1"/>
    </xf>
    <xf numFmtId="169" fontId="28" fillId="5" borderId="7" xfId="2" applyNumberFormat="1" applyFont="1" applyFill="1" applyBorder="1" applyAlignment="1" applyProtection="1">
      <alignment horizontal="center"/>
      <protection hidden="1"/>
    </xf>
    <xf numFmtId="0" fontId="42" fillId="15" borderId="0" xfId="2" applyFont="1" applyFill="1" applyAlignment="1" applyProtection="1">
      <alignment horizontal="center"/>
      <protection hidden="1"/>
    </xf>
    <xf numFmtId="169" fontId="11" fillId="5" borderId="7" xfId="2" applyNumberFormat="1" applyFont="1" applyFill="1" applyBorder="1" applyAlignment="1" applyProtection="1">
      <alignment horizontal="center"/>
      <protection hidden="1"/>
    </xf>
    <xf numFmtId="169" fontId="11" fillId="5" borderId="23" xfId="2" applyNumberFormat="1" applyFont="1" applyFill="1" applyBorder="1" applyAlignment="1" applyProtection="1">
      <alignment horizontal="center"/>
      <protection hidden="1"/>
    </xf>
    <xf numFmtId="3" fontId="25" fillId="19" borderId="7" xfId="2" applyNumberFormat="1" applyFont="1" applyFill="1" applyBorder="1" applyAlignment="1" applyProtection="1">
      <alignment horizontal="center"/>
      <protection hidden="1"/>
    </xf>
    <xf numFmtId="3" fontId="25" fillId="19" borderId="23" xfId="2" applyNumberFormat="1" applyFont="1" applyFill="1" applyBorder="1" applyAlignment="1" applyProtection="1">
      <alignment horizontal="center"/>
      <protection hidden="1"/>
    </xf>
    <xf numFmtId="4" fontId="67" fillId="0" borderId="0" xfId="2" applyNumberFormat="1" applyFont="1" applyAlignment="1" applyProtection="1">
      <alignment horizontal="center"/>
      <protection hidden="1"/>
    </xf>
    <xf numFmtId="0" fontId="42" fillId="0" borderId="7" xfId="2" applyFont="1" applyBorder="1" applyAlignment="1" applyProtection="1">
      <alignment horizontal="center"/>
      <protection hidden="1"/>
    </xf>
    <xf numFmtId="0" fontId="42" fillId="0" borderId="8" xfId="2" applyFont="1" applyBorder="1" applyAlignment="1" applyProtection="1">
      <alignment horizontal="center"/>
      <protection hidden="1"/>
    </xf>
    <xf numFmtId="0" fontId="42" fillId="0" borderId="23" xfId="2" applyFont="1" applyBorder="1" applyAlignment="1" applyProtection="1">
      <alignment horizontal="center"/>
      <protection hidden="1"/>
    </xf>
    <xf numFmtId="3" fontId="11" fillId="8" borderId="7" xfId="2" applyNumberFormat="1" applyFont="1" applyFill="1" applyBorder="1" applyAlignment="1" applyProtection="1">
      <alignment horizontal="center"/>
      <protection hidden="1"/>
    </xf>
    <xf numFmtId="3" fontId="11" fillId="8" borderId="8" xfId="2" applyNumberFormat="1" applyFont="1" applyFill="1" applyBorder="1" applyAlignment="1" applyProtection="1">
      <alignment horizontal="center"/>
      <protection hidden="1"/>
    </xf>
    <xf numFmtId="3" fontId="11" fillId="8" borderId="23" xfId="2" applyNumberFormat="1" applyFont="1" applyFill="1" applyBorder="1" applyAlignment="1" applyProtection="1">
      <alignment horizontal="center"/>
      <protection hidden="1"/>
    </xf>
    <xf numFmtId="169" fontId="11" fillId="0" borderId="7" xfId="2" applyNumberFormat="1" applyFont="1" applyBorder="1" applyAlignment="1" applyProtection="1">
      <alignment horizontal="center"/>
      <protection hidden="1"/>
    </xf>
    <xf numFmtId="169" fontId="11" fillId="0" borderId="23" xfId="2" applyNumberFormat="1" applyFont="1" applyBorder="1" applyAlignment="1" applyProtection="1">
      <alignment horizontal="center"/>
      <protection hidden="1"/>
    </xf>
    <xf numFmtId="169" fontId="28" fillId="0" borderId="7" xfId="2" applyNumberFormat="1" applyFont="1" applyBorder="1" applyAlignment="1" applyProtection="1">
      <alignment horizontal="center"/>
      <protection hidden="1"/>
    </xf>
    <xf numFmtId="169" fontId="28" fillId="0" borderId="23" xfId="2" applyNumberFormat="1" applyFont="1" applyBorder="1" applyAlignment="1" applyProtection="1">
      <alignment horizontal="center"/>
      <protection hidden="1"/>
    </xf>
    <xf numFmtId="0" fontId="75" fillId="0" borderId="10" xfId="2" applyFont="1" applyBorder="1" applyAlignment="1" applyProtection="1">
      <alignment horizontal="center"/>
      <protection hidden="1"/>
    </xf>
    <xf numFmtId="0" fontId="11" fillId="0" borderId="10" xfId="2" applyFont="1" applyBorder="1" applyAlignment="1" applyProtection="1">
      <alignment horizontal="center"/>
      <protection hidden="1"/>
    </xf>
    <xf numFmtId="3" fontId="11" fillId="8" borderId="10" xfId="2" applyNumberFormat="1" applyFont="1" applyFill="1" applyBorder="1" applyAlignment="1" applyProtection="1">
      <alignment horizontal="center"/>
      <protection hidden="1"/>
    </xf>
    <xf numFmtId="0" fontId="67" fillId="25" borderId="16" xfId="2" applyFont="1" applyFill="1" applyBorder="1" applyAlignment="1" applyProtection="1">
      <alignment horizontal="center"/>
      <protection hidden="1"/>
    </xf>
    <xf numFmtId="0" fontId="67" fillId="25" borderId="17" xfId="2" applyFont="1" applyFill="1" applyBorder="1" applyAlignment="1" applyProtection="1">
      <alignment horizontal="center"/>
      <protection hidden="1"/>
    </xf>
    <xf numFmtId="169" fontId="62" fillId="5" borderId="7" xfId="2" applyNumberFormat="1" applyFont="1" applyFill="1" applyBorder="1" applyAlignment="1" applyProtection="1">
      <alignment horizontal="center"/>
      <protection hidden="1"/>
    </xf>
    <xf numFmtId="169" fontId="62" fillId="5" borderId="23" xfId="2" applyNumberFormat="1" applyFont="1" applyFill="1" applyBorder="1" applyAlignment="1" applyProtection="1">
      <alignment horizontal="center"/>
      <protection hidden="1"/>
    </xf>
    <xf numFmtId="169" fontId="111" fillId="5" borderId="7" xfId="0" applyNumberFormat="1" applyFont="1" applyFill="1" applyBorder="1" applyAlignment="1">
      <alignment horizontal="center"/>
    </xf>
    <xf numFmtId="169" fontId="111" fillId="5" borderId="23" xfId="0" applyNumberFormat="1" applyFont="1" applyFill="1" applyBorder="1" applyAlignment="1">
      <alignment horizontal="center"/>
    </xf>
  </cellXfs>
  <cellStyles count="6">
    <cellStyle name="Hipervínculo" xfId="1" builtinId="8"/>
    <cellStyle name="Normal" xfId="0" builtinId="0"/>
    <cellStyle name="Normal 2" xfId="2" xr:uid="{DEE95B52-BD0B-4206-9655-D07E83EDD761}"/>
    <cellStyle name="Normal 3" xfId="3" xr:uid="{26585CE6-E1E2-47E7-BC19-4EB4AE7A108D}"/>
    <cellStyle name="Normal 4" xfId="4" xr:uid="{603880D8-7885-445B-881F-0A2DC25796C8}"/>
    <cellStyle name="Porcentaje" xfId="5" builtinId="5"/>
  </cellStyles>
  <dxfs count="44">
    <dxf>
      <font>
        <condense val="0"/>
        <extend val="0"/>
        <u val="none"/>
        <color indexed="9"/>
      </font>
    </dxf>
    <dxf>
      <font>
        <condense val="0"/>
        <extend val="0"/>
        <u val="none"/>
        <color indexed="9"/>
      </font>
    </dxf>
    <dxf>
      <font>
        <condense val="0"/>
        <extend val="0"/>
        <color indexed="9"/>
      </font>
    </dxf>
    <dxf>
      <font>
        <condense val="0"/>
        <extend val="0"/>
        <color indexed="9"/>
      </font>
    </dxf>
    <dxf>
      <font>
        <b val="0"/>
        <i val="0"/>
        <condense val="0"/>
        <extend val="0"/>
        <color indexed="9"/>
      </font>
    </dxf>
    <dxf>
      <font>
        <b val="0"/>
        <i val="0"/>
        <condense val="0"/>
        <extend val="0"/>
        <color indexed="9"/>
      </font>
    </dxf>
    <dxf>
      <font>
        <condense val="0"/>
        <extend val="0"/>
        <color indexed="9"/>
      </font>
    </dxf>
    <dxf>
      <font>
        <condense val="0"/>
        <extend val="0"/>
        <u val="none"/>
        <color indexed="9"/>
      </font>
    </dxf>
    <dxf>
      <font>
        <condense val="0"/>
        <extend val="0"/>
        <u val="none"/>
        <color indexed="9"/>
      </font>
    </dxf>
    <dxf>
      <font>
        <condense val="0"/>
        <extend val="0"/>
        <u val="none"/>
        <color indexed="9"/>
      </font>
    </dxf>
    <dxf>
      <font>
        <condense val="0"/>
        <extend val="0"/>
        <color indexed="9"/>
      </font>
    </dxf>
    <dxf>
      <font>
        <condense val="0"/>
        <extend val="0"/>
        <color indexed="9"/>
      </font>
    </dxf>
    <dxf>
      <font>
        <condense val="0"/>
        <extend val="0"/>
        <color indexed="9"/>
      </font>
    </dxf>
    <dxf>
      <font>
        <b val="0"/>
        <i val="0"/>
        <condense val="0"/>
        <extend val="0"/>
        <color indexed="9"/>
      </font>
    </dxf>
    <dxf>
      <font>
        <b val="0"/>
        <i val="0"/>
        <condense val="0"/>
        <extend val="0"/>
        <color indexed="9"/>
      </font>
    </dxf>
    <dxf>
      <font>
        <b val="0"/>
        <i val="0"/>
        <condense val="0"/>
        <extend val="0"/>
        <color indexed="9"/>
      </font>
    </dxf>
    <dxf>
      <font>
        <condense val="0"/>
        <extend val="0"/>
        <color indexed="9"/>
      </font>
    </dxf>
    <dxf>
      <font>
        <condense val="0"/>
        <extend val="0"/>
        <u val="none"/>
        <color indexed="9"/>
      </font>
    </dxf>
    <dxf>
      <font>
        <condense val="0"/>
        <extend val="0"/>
        <u val="none"/>
        <color indexed="9"/>
      </font>
    </dxf>
    <dxf>
      <font>
        <condense val="0"/>
        <extend val="0"/>
        <u val="none"/>
        <color indexed="9"/>
      </font>
    </dxf>
    <dxf>
      <font>
        <condense val="0"/>
        <extend val="0"/>
        <color indexed="9"/>
      </font>
    </dxf>
    <dxf>
      <font>
        <condense val="0"/>
        <extend val="0"/>
        <color indexed="9"/>
      </font>
    </dxf>
    <dxf>
      <font>
        <condense val="0"/>
        <extend val="0"/>
        <color indexed="9"/>
      </font>
    </dxf>
    <dxf>
      <font>
        <b val="0"/>
        <i val="0"/>
        <condense val="0"/>
        <extend val="0"/>
        <color indexed="9"/>
      </font>
    </dxf>
    <dxf>
      <font>
        <condense val="0"/>
        <extend val="0"/>
        <u val="none"/>
        <color indexed="9"/>
      </font>
    </dxf>
    <dxf>
      <font>
        <condense val="0"/>
        <extend val="0"/>
        <color indexed="9"/>
      </font>
    </dxf>
    <dxf>
      <font>
        <condense val="0"/>
        <extend val="0"/>
        <color indexed="9"/>
      </font>
    </dxf>
    <dxf>
      <font>
        <condense val="0"/>
        <extend val="0"/>
        <color indexed="9"/>
      </font>
    </dxf>
    <dxf>
      <font>
        <b val="0"/>
        <i val="0"/>
        <condense val="0"/>
        <extend val="0"/>
        <color indexed="9"/>
      </font>
    </dxf>
    <dxf>
      <font>
        <condense val="0"/>
        <extend val="0"/>
        <color indexed="9"/>
      </font>
    </dxf>
    <dxf>
      <font>
        <condense val="0"/>
        <extend val="0"/>
        <u val="none"/>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9"/>
      </font>
    </dxf>
    <dxf>
      <font>
        <condense val="0"/>
        <extend val="0"/>
        <color indexed="9"/>
      </font>
    </dxf>
    <dxf>
      <font>
        <condense val="0"/>
        <extend val="0"/>
        <u val="none"/>
        <color indexed="9"/>
      </font>
    </dxf>
    <dxf>
      <font>
        <condense val="0"/>
        <extend val="0"/>
        <color indexed="9"/>
      </font>
    </dxf>
    <dxf>
      <font>
        <condense val="0"/>
        <extend val="0"/>
        <u val="none"/>
        <color indexed="9"/>
      </font>
    </dxf>
    <dxf>
      <font>
        <condense val="0"/>
        <extend val="0"/>
        <color indexed="9"/>
      </font>
    </dxf>
  </dxfs>
  <tableStyles count="0" defaultTableStyle="TableStyleMedium2" defaultPivotStyle="PivotStyleLight16"/>
  <colors>
    <mruColors>
      <color rgb="FF99FFCC"/>
      <color rgb="FF92D050"/>
      <color rgb="FFDDDDDD"/>
      <color rgb="FFD9D9D9"/>
      <color rgb="FFA9D08E"/>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22/10/relationships/richValueRel" Target="richData/richValueRel.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 Id="rId27" Type="http://schemas.microsoft.com/office/2017/10/relationships/person" Target="persons/person.xml"/></Relationships>
</file>

<file path=xl/drawings/_rels/drawing3.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10</xdr:col>
      <xdr:colOff>209550</xdr:colOff>
      <xdr:row>25</xdr:row>
      <xdr:rowOff>59055</xdr:rowOff>
    </xdr:from>
    <xdr:to>
      <xdr:col>11</xdr:col>
      <xdr:colOff>447675</xdr:colOff>
      <xdr:row>25</xdr:row>
      <xdr:rowOff>114299</xdr:rowOff>
    </xdr:to>
    <xdr:sp macro="" textlink="">
      <xdr:nvSpPr>
        <xdr:cNvPr id="10" name="1 Flecha izquierda">
          <a:extLst>
            <a:ext uri="{FF2B5EF4-FFF2-40B4-BE49-F238E27FC236}">
              <a16:creationId xmlns:a16="http://schemas.microsoft.com/office/drawing/2014/main" id="{A1F9D667-A963-4144-A931-C076721C032F}"/>
            </a:ext>
          </a:extLst>
        </xdr:cNvPr>
        <xdr:cNvSpPr/>
      </xdr:nvSpPr>
      <xdr:spPr>
        <a:xfrm flipV="1">
          <a:off x="6667500" y="4935855"/>
          <a:ext cx="695325" cy="55244"/>
        </a:xfrm>
        <a:prstGeom prst="leftArrow">
          <a:avLst/>
        </a:prstGeom>
        <a:solidFill>
          <a:schemeClr val="tx2"/>
        </a:solidFill>
        <a:ln>
          <a:solidFill>
            <a:schemeClr val="tx2"/>
          </a:solidFill>
        </a:ln>
        <a:effectLst>
          <a:outerShdw sx="1000" sy="1000" algn="ctr" rotWithShape="0">
            <a:srgbClr val="000000"/>
          </a:outerShdw>
        </a:effectLst>
      </xdr:spPr>
      <xdr:style>
        <a:lnRef idx="2">
          <a:schemeClr val="accent2">
            <a:shade val="50000"/>
          </a:schemeClr>
        </a:lnRef>
        <a:fillRef idx="1">
          <a:schemeClr val="accent2"/>
        </a:fillRef>
        <a:effectRef idx="0">
          <a:schemeClr val="accent2"/>
        </a:effectRef>
        <a:fontRef idx="minor">
          <a:schemeClr val="lt1"/>
        </a:fontRef>
      </xdr:style>
      <xdr:txBody>
        <a:bodyPr vertOverflow="clip" rtlCol="0" anchor="ctr"/>
        <a:lstStyle/>
        <a:p>
          <a:pPr algn="ctr"/>
          <a:endParaRPr lang="es-AR" sz="1100">
            <a:solidFill>
              <a:schemeClr val="tx2"/>
            </a:solidFill>
          </a:endParaRPr>
        </a:p>
      </xdr:txBody>
    </xdr:sp>
    <xdr:clientData/>
  </xdr:twoCellAnchor>
  <xdr:twoCellAnchor>
    <xdr:from>
      <xdr:col>10</xdr:col>
      <xdr:colOff>295275</xdr:colOff>
      <xdr:row>0</xdr:row>
      <xdr:rowOff>152400</xdr:rowOff>
    </xdr:from>
    <xdr:to>
      <xdr:col>11</xdr:col>
      <xdr:colOff>276225</xdr:colOff>
      <xdr:row>1</xdr:row>
      <xdr:rowOff>276225</xdr:rowOff>
    </xdr:to>
    <xdr:sp macro="" textlink="">
      <xdr:nvSpPr>
        <xdr:cNvPr id="11" name="2 Elipse">
          <a:extLst>
            <a:ext uri="{FF2B5EF4-FFF2-40B4-BE49-F238E27FC236}">
              <a16:creationId xmlns:a16="http://schemas.microsoft.com/office/drawing/2014/main" id="{1344FCAC-BD66-4590-8710-D2D48EB1EECE}"/>
            </a:ext>
          </a:extLst>
        </xdr:cNvPr>
        <xdr:cNvSpPr/>
      </xdr:nvSpPr>
      <xdr:spPr>
        <a:xfrm>
          <a:off x="7915275" y="152400"/>
          <a:ext cx="742950" cy="314325"/>
        </a:xfrm>
        <a:prstGeom prst="ellipse">
          <a:avLst/>
        </a:prstGeom>
        <a:solidFill>
          <a:srgbClr val="99FFCC"/>
        </a:solidFill>
        <a:ln>
          <a:solidFill>
            <a:srgbClr val="99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AR" sz="1100"/>
        </a:p>
      </xdr:txBody>
    </xdr:sp>
    <xdr:clientData/>
  </xdr:twoCellAnchor>
  <xdr:twoCellAnchor>
    <xdr:from>
      <xdr:col>10</xdr:col>
      <xdr:colOff>571501</xdr:colOff>
      <xdr:row>42</xdr:row>
      <xdr:rowOff>161925</xdr:rowOff>
    </xdr:from>
    <xdr:to>
      <xdr:col>11</xdr:col>
      <xdr:colOff>485775</xdr:colOff>
      <xdr:row>42</xdr:row>
      <xdr:rowOff>457199</xdr:rowOff>
    </xdr:to>
    <xdr:sp macro="" textlink="">
      <xdr:nvSpPr>
        <xdr:cNvPr id="12" name="4 Elipse">
          <a:extLst>
            <a:ext uri="{FF2B5EF4-FFF2-40B4-BE49-F238E27FC236}">
              <a16:creationId xmlns:a16="http://schemas.microsoft.com/office/drawing/2014/main" id="{0CBC3720-8B2A-4695-AA7F-0838B4925535}"/>
            </a:ext>
          </a:extLst>
        </xdr:cNvPr>
        <xdr:cNvSpPr/>
      </xdr:nvSpPr>
      <xdr:spPr>
        <a:xfrm>
          <a:off x="8191501" y="8086725"/>
          <a:ext cx="676274" cy="295274"/>
        </a:xfrm>
        <a:prstGeom prst="ellipse">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AR" sz="1100"/>
        </a:p>
      </xdr:txBody>
    </xdr:sp>
    <xdr:clientData/>
  </xdr:twoCellAnchor>
  <xdr:twoCellAnchor>
    <xdr:from>
      <xdr:col>5</xdr:col>
      <xdr:colOff>257175</xdr:colOff>
      <xdr:row>47</xdr:row>
      <xdr:rowOff>0</xdr:rowOff>
    </xdr:from>
    <xdr:to>
      <xdr:col>5</xdr:col>
      <xdr:colOff>581025</xdr:colOff>
      <xdr:row>50</xdr:row>
      <xdr:rowOff>47625</xdr:rowOff>
    </xdr:to>
    <xdr:sp macro="" textlink="">
      <xdr:nvSpPr>
        <xdr:cNvPr id="13" name="5 Flecha derecha">
          <a:extLst>
            <a:ext uri="{FF2B5EF4-FFF2-40B4-BE49-F238E27FC236}">
              <a16:creationId xmlns:a16="http://schemas.microsoft.com/office/drawing/2014/main" id="{2853E2B8-AF1E-46B8-8773-94DD547F7042}"/>
            </a:ext>
          </a:extLst>
        </xdr:cNvPr>
        <xdr:cNvSpPr/>
      </xdr:nvSpPr>
      <xdr:spPr>
        <a:xfrm>
          <a:off x="3657600" y="9515475"/>
          <a:ext cx="323850" cy="914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A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419100</xdr:colOff>
      <xdr:row>46</xdr:row>
      <xdr:rowOff>19050</xdr:rowOff>
    </xdr:from>
    <xdr:to>
      <xdr:col>11</xdr:col>
      <xdr:colOff>714375</xdr:colOff>
      <xdr:row>47</xdr:row>
      <xdr:rowOff>295276</xdr:rowOff>
    </xdr:to>
    <xdr:sp macro="" textlink="">
      <xdr:nvSpPr>
        <xdr:cNvPr id="3" name="2 Flecha doblada hacia arriba">
          <a:extLst>
            <a:ext uri="{FF2B5EF4-FFF2-40B4-BE49-F238E27FC236}">
              <a16:creationId xmlns:a16="http://schemas.microsoft.com/office/drawing/2014/main" id="{EB0A7EFD-1BD4-493A-94C3-490E4E5220DD}"/>
            </a:ext>
          </a:extLst>
        </xdr:cNvPr>
        <xdr:cNvSpPr/>
      </xdr:nvSpPr>
      <xdr:spPr>
        <a:xfrm rot="10800000" flipV="1">
          <a:off x="8039100" y="1190625"/>
          <a:ext cx="1057275" cy="619126"/>
        </a:xfrm>
        <a:prstGeom prst="bentUpArrow">
          <a:avLst>
            <a:gd name="adj1" fmla="val 25000"/>
            <a:gd name="adj2" fmla="val 25000"/>
            <a:gd name="adj3"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AR" sz="1100">
            <a:solidFill>
              <a:srgbClr val="99FFCC"/>
            </a:solidFill>
          </a:endParaRPr>
        </a:p>
      </xdr:txBody>
    </xdr:sp>
    <xdr:clientData/>
  </xdr:twoCellAnchor>
  <xdr:twoCellAnchor>
    <xdr:from>
      <xdr:col>3</xdr:col>
      <xdr:colOff>107674</xdr:colOff>
      <xdr:row>51</xdr:row>
      <xdr:rowOff>389282</xdr:rowOff>
    </xdr:from>
    <xdr:to>
      <xdr:col>3</xdr:col>
      <xdr:colOff>496957</xdr:colOff>
      <xdr:row>52</xdr:row>
      <xdr:rowOff>149086</xdr:rowOff>
    </xdr:to>
    <xdr:sp macro="" textlink="">
      <xdr:nvSpPr>
        <xdr:cNvPr id="4" name="3 Flecha doblada hacia arriba">
          <a:extLst>
            <a:ext uri="{FF2B5EF4-FFF2-40B4-BE49-F238E27FC236}">
              <a16:creationId xmlns:a16="http://schemas.microsoft.com/office/drawing/2014/main" id="{3C84C352-E824-4518-9E71-8D90BD0D7614}"/>
            </a:ext>
          </a:extLst>
        </xdr:cNvPr>
        <xdr:cNvSpPr/>
      </xdr:nvSpPr>
      <xdr:spPr>
        <a:xfrm rot="10800000" flipH="1">
          <a:off x="2231749" y="2865782"/>
          <a:ext cx="389283" cy="407504"/>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AR" sz="1100"/>
        </a:p>
      </xdr:txBody>
    </xdr:sp>
    <xdr:clientData/>
  </xdr:twoCellAnchor>
  <xdr:twoCellAnchor>
    <xdr:from>
      <xdr:col>6</xdr:col>
      <xdr:colOff>28573</xdr:colOff>
      <xdr:row>48</xdr:row>
      <xdr:rowOff>28575</xdr:rowOff>
    </xdr:from>
    <xdr:to>
      <xdr:col>7</xdr:col>
      <xdr:colOff>323849</xdr:colOff>
      <xdr:row>49</xdr:row>
      <xdr:rowOff>400050</xdr:rowOff>
    </xdr:to>
    <xdr:sp macro="" textlink="">
      <xdr:nvSpPr>
        <xdr:cNvPr id="2" name="2 Flecha doblada hacia arriba">
          <a:extLst>
            <a:ext uri="{FF2B5EF4-FFF2-40B4-BE49-F238E27FC236}">
              <a16:creationId xmlns:a16="http://schemas.microsoft.com/office/drawing/2014/main" id="{66739EA0-A437-4E82-9775-4CD87A8C9335}"/>
            </a:ext>
          </a:extLst>
        </xdr:cNvPr>
        <xdr:cNvSpPr/>
      </xdr:nvSpPr>
      <xdr:spPr>
        <a:xfrm rot="10800000" flipH="1" flipV="1">
          <a:off x="4600573" y="2057400"/>
          <a:ext cx="1057276" cy="533400"/>
        </a:xfrm>
        <a:prstGeom prst="bentUpArrow">
          <a:avLst>
            <a:gd name="adj1" fmla="val 25000"/>
            <a:gd name="adj2" fmla="val 25000"/>
            <a:gd name="adj3"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AR" sz="1100">
            <a:solidFill>
              <a:srgbClr val="99FFCC"/>
            </a:solidFill>
          </a:endParaRPr>
        </a:p>
      </xdr:txBody>
    </xdr:sp>
    <xdr:clientData/>
  </xdr:twoCellAnchor>
  <xdr:twoCellAnchor>
    <xdr:from>
      <xdr:col>10</xdr:col>
      <xdr:colOff>114715</xdr:colOff>
      <xdr:row>119</xdr:row>
      <xdr:rowOff>104362</xdr:rowOff>
    </xdr:from>
    <xdr:to>
      <xdr:col>11</xdr:col>
      <xdr:colOff>352424</xdr:colOff>
      <xdr:row>122</xdr:row>
      <xdr:rowOff>114303</xdr:rowOff>
    </xdr:to>
    <xdr:sp macro="" textlink="">
      <xdr:nvSpPr>
        <xdr:cNvPr id="5" name="3 Flecha doblada hacia arriba">
          <a:extLst>
            <a:ext uri="{FF2B5EF4-FFF2-40B4-BE49-F238E27FC236}">
              <a16:creationId xmlns:a16="http://schemas.microsoft.com/office/drawing/2014/main" id="{ABC5955B-E89D-4016-A9F3-C6F50C2D013F}"/>
            </a:ext>
          </a:extLst>
        </xdr:cNvPr>
        <xdr:cNvSpPr/>
      </xdr:nvSpPr>
      <xdr:spPr>
        <a:xfrm rot="16200000" flipH="1">
          <a:off x="7986712" y="14216065"/>
          <a:ext cx="495716" cy="999709"/>
        </a:xfrm>
        <a:prstGeom prst="bent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AR"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142876</xdr:colOff>
      <xdr:row>0</xdr:row>
      <xdr:rowOff>76200</xdr:rowOff>
    </xdr:from>
    <xdr:to>
      <xdr:col>31</xdr:col>
      <xdr:colOff>76200</xdr:colOff>
      <xdr:row>5</xdr:row>
      <xdr:rowOff>11052</xdr:rowOff>
    </xdr:to>
    <xdr:pic>
      <xdr:nvPicPr>
        <xdr:cNvPr id="5" name="Imagen 4">
          <a:extLst>
            <a:ext uri="{FF2B5EF4-FFF2-40B4-BE49-F238E27FC236}">
              <a16:creationId xmlns:a16="http://schemas.microsoft.com/office/drawing/2014/main" id="{0A27A4AD-F68B-B898-E555-AF6DC24281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1" y="76200"/>
          <a:ext cx="2962274" cy="83972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3</xdr:row>
      <xdr:rowOff>47625</xdr:rowOff>
    </xdr:from>
    <xdr:to>
      <xdr:col>13</xdr:col>
      <xdr:colOff>47625</xdr:colOff>
      <xdr:row>4</xdr:row>
      <xdr:rowOff>142875</xdr:rowOff>
    </xdr:to>
    <xdr:sp macro="" textlink="">
      <xdr:nvSpPr>
        <xdr:cNvPr id="8" name="Text Box 3">
          <a:extLst>
            <a:ext uri="{FF2B5EF4-FFF2-40B4-BE49-F238E27FC236}">
              <a16:creationId xmlns:a16="http://schemas.microsoft.com/office/drawing/2014/main" id="{65E409FF-FF2A-4FAA-AD34-9BBBA72AA7CA}"/>
            </a:ext>
          </a:extLst>
        </xdr:cNvPr>
        <xdr:cNvSpPr txBox="1">
          <a:spLocks noChangeArrowheads="1"/>
        </xdr:cNvSpPr>
      </xdr:nvSpPr>
      <xdr:spPr bwMode="auto">
        <a:xfrm>
          <a:off x="2209800" y="533400"/>
          <a:ext cx="190500" cy="257175"/>
        </a:xfrm>
        <a:prstGeom prst="rect">
          <a:avLst/>
        </a:prstGeom>
        <a:noFill/>
        <a:ln w="9525">
          <a:noFill/>
          <a:miter lim="800000"/>
          <a:headEnd/>
          <a:tailEnd/>
        </a:ln>
      </xdr:spPr>
    </xdr:sp>
    <xdr:clientData/>
  </xdr:twoCellAnchor>
  <xdr:twoCellAnchor>
    <xdr:from>
      <xdr:col>12</xdr:col>
      <xdr:colOff>485775</xdr:colOff>
      <xdr:row>1</xdr:row>
      <xdr:rowOff>123825</xdr:rowOff>
    </xdr:from>
    <xdr:to>
      <xdr:col>12</xdr:col>
      <xdr:colOff>790575</xdr:colOff>
      <xdr:row>3</xdr:row>
      <xdr:rowOff>104775</xdr:rowOff>
    </xdr:to>
    <xdr:sp macro="" textlink="">
      <xdr:nvSpPr>
        <xdr:cNvPr id="9" name="Rectangle 4">
          <a:extLst>
            <a:ext uri="{FF2B5EF4-FFF2-40B4-BE49-F238E27FC236}">
              <a16:creationId xmlns:a16="http://schemas.microsoft.com/office/drawing/2014/main" id="{51D686E8-B85E-4E28-893F-B4947B332735}"/>
            </a:ext>
          </a:extLst>
        </xdr:cNvPr>
        <xdr:cNvSpPr>
          <a:spLocks noChangeArrowheads="1"/>
        </xdr:cNvSpPr>
      </xdr:nvSpPr>
      <xdr:spPr bwMode="auto">
        <a:xfrm>
          <a:off x="2352675" y="285750"/>
          <a:ext cx="0" cy="304800"/>
        </a:xfrm>
        <a:prstGeom prst="rect">
          <a:avLst/>
        </a:prstGeom>
        <a:noFill/>
        <a:ln w="9525">
          <a:noFill/>
          <a:miter lim="800000"/>
          <a:headEnd/>
          <a:tailEnd/>
        </a:ln>
      </xdr:spPr>
    </xdr:sp>
    <xdr:clientData/>
  </xdr:twoCellAnchor>
  <xdr:twoCellAnchor editAs="oneCell">
    <xdr:from>
      <xdr:col>13</xdr:col>
      <xdr:colOff>38100</xdr:colOff>
      <xdr:row>1</xdr:row>
      <xdr:rowOff>0</xdr:rowOff>
    </xdr:from>
    <xdr:to>
      <xdr:col>14</xdr:col>
      <xdr:colOff>47625</xdr:colOff>
      <xdr:row>2</xdr:row>
      <xdr:rowOff>95250</xdr:rowOff>
    </xdr:to>
    <xdr:sp macro="" textlink="">
      <xdr:nvSpPr>
        <xdr:cNvPr id="10" name="Text Box 5">
          <a:extLst>
            <a:ext uri="{FF2B5EF4-FFF2-40B4-BE49-F238E27FC236}">
              <a16:creationId xmlns:a16="http://schemas.microsoft.com/office/drawing/2014/main" id="{6DFF27BF-A1CF-4B85-BC02-58E8568688D6}"/>
            </a:ext>
          </a:extLst>
        </xdr:cNvPr>
        <xdr:cNvSpPr txBox="1">
          <a:spLocks noChangeArrowheads="1"/>
        </xdr:cNvSpPr>
      </xdr:nvSpPr>
      <xdr:spPr bwMode="auto">
        <a:xfrm>
          <a:off x="2390775" y="161925"/>
          <a:ext cx="190500" cy="257175"/>
        </a:xfrm>
        <a:prstGeom prst="rect">
          <a:avLst/>
        </a:prstGeom>
        <a:noFill/>
        <a:ln w="9525">
          <a:noFill/>
          <a:miter lim="800000"/>
          <a:headEnd/>
          <a:tailEnd/>
        </a:ln>
      </xdr:spPr>
    </xdr:sp>
    <xdr:clientData/>
  </xdr:twoCellAnchor>
  <xdr:twoCellAnchor>
    <xdr:from>
      <xdr:col>13</xdr:col>
      <xdr:colOff>485775</xdr:colOff>
      <xdr:row>1</xdr:row>
      <xdr:rowOff>123825</xdr:rowOff>
    </xdr:from>
    <xdr:to>
      <xdr:col>13</xdr:col>
      <xdr:colOff>790575</xdr:colOff>
      <xdr:row>3</xdr:row>
      <xdr:rowOff>104775</xdr:rowOff>
    </xdr:to>
    <xdr:sp macro="" textlink="">
      <xdr:nvSpPr>
        <xdr:cNvPr id="11" name="Rectangle 6">
          <a:extLst>
            <a:ext uri="{FF2B5EF4-FFF2-40B4-BE49-F238E27FC236}">
              <a16:creationId xmlns:a16="http://schemas.microsoft.com/office/drawing/2014/main" id="{8DEC4017-3BD9-4BF8-9855-EAB75589A56B}"/>
            </a:ext>
          </a:extLst>
        </xdr:cNvPr>
        <xdr:cNvSpPr>
          <a:spLocks noChangeArrowheads="1"/>
        </xdr:cNvSpPr>
      </xdr:nvSpPr>
      <xdr:spPr bwMode="auto">
        <a:xfrm>
          <a:off x="2533650" y="285750"/>
          <a:ext cx="0" cy="304800"/>
        </a:xfrm>
        <a:prstGeom prst="rect">
          <a:avLst/>
        </a:prstGeom>
        <a:noFill/>
        <a:ln w="9525">
          <a:noFill/>
          <a:miter lim="800000"/>
          <a:headEnd/>
          <a:tailEnd/>
        </a:ln>
      </xdr:spPr>
    </xdr:sp>
    <xdr:clientData/>
  </xdr:twoCellAnchor>
  <xdr:twoCellAnchor editAs="oneCell">
    <xdr:from>
      <xdr:col>7</xdr:col>
      <xdr:colOff>85725</xdr:colOff>
      <xdr:row>13</xdr:row>
      <xdr:rowOff>0</xdr:rowOff>
    </xdr:from>
    <xdr:to>
      <xdr:col>8</xdr:col>
      <xdr:colOff>95250</xdr:colOff>
      <xdr:row>14</xdr:row>
      <xdr:rowOff>66675</xdr:rowOff>
    </xdr:to>
    <xdr:sp macro="" textlink="">
      <xdr:nvSpPr>
        <xdr:cNvPr id="12" name="Text Box 9">
          <a:extLst>
            <a:ext uri="{FF2B5EF4-FFF2-40B4-BE49-F238E27FC236}">
              <a16:creationId xmlns:a16="http://schemas.microsoft.com/office/drawing/2014/main" id="{5063D81B-7611-4AD4-8309-092D621CF7B3}"/>
            </a:ext>
          </a:extLst>
        </xdr:cNvPr>
        <xdr:cNvSpPr txBox="1">
          <a:spLocks noChangeArrowheads="1"/>
        </xdr:cNvSpPr>
      </xdr:nvSpPr>
      <xdr:spPr bwMode="auto">
        <a:xfrm>
          <a:off x="1352550" y="2295525"/>
          <a:ext cx="190500" cy="257175"/>
        </a:xfrm>
        <a:prstGeom prst="rect">
          <a:avLst/>
        </a:prstGeom>
        <a:noFill/>
        <a:ln w="9525">
          <a:noFill/>
          <a:miter lim="800000"/>
          <a:headEnd/>
          <a:tailEnd/>
        </a:ln>
      </xdr:spPr>
    </xdr:sp>
    <xdr:clientData/>
  </xdr:twoCellAnchor>
  <xdr:twoCellAnchor editAs="oneCell">
    <xdr:from>
      <xdr:col>0</xdr:col>
      <xdr:colOff>95252</xdr:colOff>
      <xdr:row>0</xdr:row>
      <xdr:rowOff>66675</xdr:rowOff>
    </xdr:from>
    <xdr:to>
      <xdr:col>35</xdr:col>
      <xdr:colOff>91639</xdr:colOff>
      <xdr:row>12</xdr:row>
      <xdr:rowOff>114300</xdr:rowOff>
    </xdr:to>
    <xdr:pic>
      <xdr:nvPicPr>
        <xdr:cNvPr id="13" name="Imagen 12">
          <a:extLst>
            <a:ext uri="{FF2B5EF4-FFF2-40B4-BE49-F238E27FC236}">
              <a16:creationId xmlns:a16="http://schemas.microsoft.com/office/drawing/2014/main" id="{909BFE45-F779-46B5-8765-4806189634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2" y="66675"/>
          <a:ext cx="6330512" cy="199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2</xdr:col>
      <xdr:colOff>419100</xdr:colOff>
      <xdr:row>94</xdr:row>
      <xdr:rowOff>147637</xdr:rowOff>
    </xdr:from>
    <xdr:ext cx="65" cy="172227"/>
    <xdr:sp macro="" textlink="">
      <xdr:nvSpPr>
        <xdr:cNvPr id="3" name="CuadroTexto 2">
          <a:extLst>
            <a:ext uri="{FF2B5EF4-FFF2-40B4-BE49-F238E27FC236}">
              <a16:creationId xmlns:a16="http://schemas.microsoft.com/office/drawing/2014/main" id="{E9D95329-E747-211E-5563-C868B2AA160A}"/>
            </a:ext>
          </a:extLst>
        </xdr:cNvPr>
        <xdr:cNvSpPr txBox="1"/>
      </xdr:nvSpPr>
      <xdr:spPr>
        <a:xfrm>
          <a:off x="8458200" y="42052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AR" sz="1100"/>
        </a:p>
      </xdr:txBody>
    </xdr:sp>
    <xdr:clientData/>
  </xdr:oneCellAnchor>
  <xdr:oneCellAnchor>
    <xdr:from>
      <xdr:col>2</xdr:col>
      <xdr:colOff>419100</xdr:colOff>
      <xdr:row>168</xdr:row>
      <xdr:rowOff>147637</xdr:rowOff>
    </xdr:from>
    <xdr:ext cx="65" cy="172227"/>
    <xdr:sp macro="" textlink="">
      <xdr:nvSpPr>
        <xdr:cNvPr id="8" name="CuadroTexto 7">
          <a:extLst>
            <a:ext uri="{FF2B5EF4-FFF2-40B4-BE49-F238E27FC236}">
              <a16:creationId xmlns:a16="http://schemas.microsoft.com/office/drawing/2014/main" id="{18466284-3FA4-4654-8F51-E65FEA770AAA}"/>
            </a:ext>
          </a:extLst>
        </xdr:cNvPr>
        <xdr:cNvSpPr txBox="1"/>
      </xdr:nvSpPr>
      <xdr:spPr>
        <a:xfrm>
          <a:off x="7058025" y="42148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AR"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419100</xdr:colOff>
      <xdr:row>95</xdr:row>
      <xdr:rowOff>147637</xdr:rowOff>
    </xdr:from>
    <xdr:ext cx="65" cy="172227"/>
    <xdr:sp macro="" textlink="">
      <xdr:nvSpPr>
        <xdr:cNvPr id="3" name="CuadroTexto 2">
          <a:extLst>
            <a:ext uri="{FF2B5EF4-FFF2-40B4-BE49-F238E27FC236}">
              <a16:creationId xmlns:a16="http://schemas.microsoft.com/office/drawing/2014/main" id="{A3F1B839-263D-462C-801F-094FBBF1B76B}"/>
            </a:ext>
          </a:extLst>
        </xdr:cNvPr>
        <xdr:cNvSpPr txBox="1"/>
      </xdr:nvSpPr>
      <xdr:spPr>
        <a:xfrm>
          <a:off x="542925" y="1816893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AR" sz="1100"/>
        </a:p>
      </xdr:txBody>
    </xdr:sp>
    <xdr:clientData/>
  </xdr:oneCellAnchor>
  <xdr:oneCellAnchor>
    <xdr:from>
      <xdr:col>2</xdr:col>
      <xdr:colOff>419100</xdr:colOff>
      <xdr:row>168</xdr:row>
      <xdr:rowOff>147637</xdr:rowOff>
    </xdr:from>
    <xdr:ext cx="65" cy="172227"/>
    <xdr:sp macro="" textlink="">
      <xdr:nvSpPr>
        <xdr:cNvPr id="5" name="CuadroTexto 4">
          <a:extLst>
            <a:ext uri="{FF2B5EF4-FFF2-40B4-BE49-F238E27FC236}">
              <a16:creationId xmlns:a16="http://schemas.microsoft.com/office/drawing/2014/main" id="{7BC09FC8-06B6-417B-A359-5D36B7AF5E4F}"/>
            </a:ext>
          </a:extLst>
        </xdr:cNvPr>
        <xdr:cNvSpPr txBox="1"/>
      </xdr:nvSpPr>
      <xdr:spPr>
        <a:xfrm>
          <a:off x="542925" y="32313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AR" sz="1100"/>
        </a:p>
      </xdr:txBody>
    </xdr:sp>
    <xdr:clientData/>
  </xdr:oneCellAnchor>
  <xdr:oneCellAnchor>
    <xdr:from>
      <xdr:col>45</xdr:col>
      <xdr:colOff>628650</xdr:colOff>
      <xdr:row>87</xdr:row>
      <xdr:rowOff>0</xdr:rowOff>
    </xdr:from>
    <xdr:ext cx="352425" cy="381000"/>
    <xdr:sp macro="" textlink="">
      <xdr:nvSpPr>
        <xdr:cNvPr id="8" name="CuadroTexto 7">
          <a:extLst>
            <a:ext uri="{FF2B5EF4-FFF2-40B4-BE49-F238E27FC236}">
              <a16:creationId xmlns:a16="http://schemas.microsoft.com/office/drawing/2014/main" id="{D601C17E-0B0F-478C-B61D-30946AB66543}"/>
            </a:ext>
          </a:extLst>
        </xdr:cNvPr>
        <xdr:cNvSpPr txBox="1"/>
      </xdr:nvSpPr>
      <xdr:spPr>
        <a:xfrm>
          <a:off x="14001750" y="16659225"/>
          <a:ext cx="352425"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endParaRPr lang="es-AR" sz="1100"/>
        </a:p>
      </xdr:txBody>
    </xdr:sp>
    <xdr:clientData/>
  </xdr:oneCellAnchor>
  <xdr:oneCellAnchor>
    <xdr:from>
      <xdr:col>2</xdr:col>
      <xdr:colOff>419100</xdr:colOff>
      <xdr:row>168</xdr:row>
      <xdr:rowOff>147637</xdr:rowOff>
    </xdr:from>
    <xdr:ext cx="65" cy="172227"/>
    <xdr:sp macro="" textlink="">
      <xdr:nvSpPr>
        <xdr:cNvPr id="10" name="CuadroTexto 9">
          <a:extLst>
            <a:ext uri="{FF2B5EF4-FFF2-40B4-BE49-F238E27FC236}">
              <a16:creationId xmlns:a16="http://schemas.microsoft.com/office/drawing/2014/main" id="{558B7D6B-CA20-4052-ABCD-76DB1D3095A0}"/>
            </a:ext>
          </a:extLst>
        </xdr:cNvPr>
        <xdr:cNvSpPr txBox="1"/>
      </xdr:nvSpPr>
      <xdr:spPr>
        <a:xfrm>
          <a:off x="542925" y="3231356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AR"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3</xdr:col>
      <xdr:colOff>0</xdr:colOff>
      <xdr:row>94</xdr:row>
      <xdr:rowOff>147637</xdr:rowOff>
    </xdr:from>
    <xdr:ext cx="65" cy="172227"/>
    <xdr:sp macro="" textlink="">
      <xdr:nvSpPr>
        <xdr:cNvPr id="3" name="CuadroTexto 2">
          <a:extLst>
            <a:ext uri="{FF2B5EF4-FFF2-40B4-BE49-F238E27FC236}">
              <a16:creationId xmlns:a16="http://schemas.microsoft.com/office/drawing/2014/main" id="{84BA4BED-EEA8-4C10-9607-4F14685D8700}"/>
            </a:ext>
          </a:extLst>
        </xdr:cNvPr>
        <xdr:cNvSpPr txBox="1"/>
      </xdr:nvSpPr>
      <xdr:spPr>
        <a:xfrm>
          <a:off x="542925" y="18149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AR" sz="1100"/>
        </a:p>
      </xdr:txBody>
    </xdr:sp>
    <xdr:clientData/>
  </xdr:oneCellAnchor>
  <xdr:oneCellAnchor>
    <xdr:from>
      <xdr:col>3</xdr:col>
      <xdr:colOff>0</xdr:colOff>
      <xdr:row>94</xdr:row>
      <xdr:rowOff>147637</xdr:rowOff>
    </xdr:from>
    <xdr:ext cx="65" cy="172227"/>
    <xdr:sp macro="" textlink="">
      <xdr:nvSpPr>
        <xdr:cNvPr id="6" name="CuadroTexto 5">
          <a:extLst>
            <a:ext uri="{FF2B5EF4-FFF2-40B4-BE49-F238E27FC236}">
              <a16:creationId xmlns:a16="http://schemas.microsoft.com/office/drawing/2014/main" id="{086CDEB4-154D-4528-BC9F-A29C9FD3E41D}"/>
            </a:ext>
          </a:extLst>
        </xdr:cNvPr>
        <xdr:cNvSpPr txBox="1"/>
      </xdr:nvSpPr>
      <xdr:spPr>
        <a:xfrm>
          <a:off x="542925" y="181498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AR"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c%201\Desktop\Contrato%20Honorarios%20ABRIL%202023.xlsx" TargetMode="External"/><Relationship Id="rId1" Type="http://schemas.openxmlformats.org/officeDocument/2006/relationships/externalLinkPath" Target="file:///C:\Users\PC%203\Downloads\Contrato%20Honorarios%20ABRIL%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ARGAR datos"/>
      <sheetName val="CARGAR datos p calculos"/>
      <sheetName val="IMPRIMIR contratos"/>
      <sheetName val="IMPRIMIR anexas"/>
      <sheetName val="Planilla A"/>
      <sheetName val="Planilla B"/>
      <sheetName val="Planilla C"/>
      <sheetName val="Planilla R-115U"/>
      <sheetName val="Planilla C MONTE"/>
      <sheetName val="ver calculos"/>
    </sheetNames>
    <sheetDataSet>
      <sheetData sheetId="0"/>
      <sheetData sheetId="1"/>
      <sheetData sheetId="2"/>
      <sheetData sheetId="3">
        <row r="18">
          <cell r="AM18"/>
        </row>
      </sheetData>
      <sheetData sheetId="4"/>
      <sheetData sheetId="5"/>
      <sheetData sheetId="6"/>
      <sheetData sheetId="7"/>
      <sheetData sheetId="8"/>
      <sheetData sheetId="9">
        <row r="35">
          <cell r="E35">
            <v>0.01</v>
          </cell>
        </row>
        <row r="44">
          <cell r="E44">
            <v>1.4999999999999999E-2</v>
          </cell>
        </row>
        <row r="51">
          <cell r="E51">
            <v>0</v>
          </cell>
        </row>
        <row r="62">
          <cell r="E62">
            <v>0</v>
          </cell>
        </row>
      </sheetData>
    </sheetDataSet>
  </externalBook>
</externalLink>
</file>

<file path=xl/persons/person.xml><?xml version="1.0" encoding="utf-8"?>
<personList xmlns="http://schemas.microsoft.com/office/spreadsheetml/2018/threadedcomments" xmlns:x="http://schemas.openxmlformats.org/spreadsheetml/2006/main"/>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2">
  <rv s="0">
    <v>0</v>
    <v>5</v>
  </rv>
  <rv s="0">
    <v>1</v>
    <v>5</v>
  </rv>
  <rv s="0">
    <v>2</v>
    <v>5</v>
  </rv>
  <rv s="0">
    <v>2</v>
    <v>4</v>
  </rv>
  <rv s="0">
    <v>1</v>
    <v>4</v>
  </rv>
  <rv s="0">
    <v>3</v>
    <v>5</v>
  </rv>
  <rv s="0">
    <v>4</v>
    <v>5</v>
  </rv>
  <rv s="0">
    <v>5</v>
    <v>5</v>
  </rv>
  <rv s="0">
    <v>6</v>
    <v>5</v>
  </rv>
  <rv s="0">
    <v>7</v>
    <v>5</v>
  </rv>
  <rv s="0">
    <v>8</v>
    <v>5</v>
  </rv>
  <rv s="0">
    <v>9</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ichValueRels>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lmail@elmail.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1E117-4D1B-4A63-B7E1-C6E851821BD2}">
  <sheetPr codeName="Hoja17">
    <tabColor rgb="FFFFFF00"/>
  </sheetPr>
  <dimension ref="A1:AL65"/>
  <sheetViews>
    <sheetView showGridLines="0" showRowColHeaders="0" tabSelected="1" showRuler="0" view="pageLayout" topLeftCell="A24" zoomScale="90" zoomScaleNormal="100" zoomScalePageLayoutView="90" workbookViewId="0">
      <selection activeCell="AI44" sqref="AI44"/>
    </sheetView>
  </sheetViews>
  <sheetFormatPr baseColWidth="10" defaultRowHeight="15" x14ac:dyDescent="0.25"/>
  <cols>
    <col min="1" max="38" width="2.7109375" customWidth="1"/>
  </cols>
  <sheetData>
    <row r="1" spans="1:38" ht="15" customHeight="1" x14ac:dyDescent="0.25">
      <c r="A1" s="12"/>
      <c r="B1" s="517" t="e" vm="1">
        <v>#VALUE!</v>
      </c>
      <c r="C1" s="518"/>
      <c r="D1" s="518"/>
      <c r="E1" s="518"/>
      <c r="F1" s="518"/>
      <c r="G1" s="518"/>
      <c r="H1" s="518"/>
      <c r="I1" s="518"/>
      <c r="J1" s="519"/>
      <c r="K1" s="526" t="s">
        <v>651</v>
      </c>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8"/>
      <c r="AL1" s="12"/>
    </row>
    <row r="2" spans="1:38" ht="15" customHeight="1" x14ac:dyDescent="0.25">
      <c r="A2" s="12"/>
      <c r="B2" s="520"/>
      <c r="C2" s="521"/>
      <c r="D2" s="521"/>
      <c r="E2" s="521"/>
      <c r="F2" s="521"/>
      <c r="G2" s="521"/>
      <c r="H2" s="521"/>
      <c r="I2" s="521"/>
      <c r="J2" s="522"/>
      <c r="K2" s="529"/>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0"/>
      <c r="AK2" s="531"/>
      <c r="AL2" s="12"/>
    </row>
    <row r="3" spans="1:38" ht="15" customHeight="1" x14ac:dyDescent="0.25">
      <c r="A3" s="12"/>
      <c r="B3" s="520"/>
      <c r="C3" s="521"/>
      <c r="D3" s="521"/>
      <c r="E3" s="521"/>
      <c r="F3" s="521"/>
      <c r="G3" s="521"/>
      <c r="H3" s="521"/>
      <c r="I3" s="521"/>
      <c r="J3" s="522"/>
      <c r="K3" s="529"/>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0"/>
      <c r="AK3" s="531"/>
      <c r="AL3" s="12"/>
    </row>
    <row r="4" spans="1:38" x14ac:dyDescent="0.25">
      <c r="A4" s="12"/>
      <c r="B4" s="520"/>
      <c r="C4" s="521"/>
      <c r="D4" s="521"/>
      <c r="E4" s="521"/>
      <c r="F4" s="521"/>
      <c r="G4" s="521"/>
      <c r="H4" s="521"/>
      <c r="I4" s="521"/>
      <c r="J4" s="522"/>
      <c r="K4" s="529"/>
      <c r="L4" s="530"/>
      <c r="M4" s="530"/>
      <c r="N4" s="530"/>
      <c r="O4" s="530"/>
      <c r="P4" s="530"/>
      <c r="Q4" s="530"/>
      <c r="R4" s="530"/>
      <c r="S4" s="530"/>
      <c r="T4" s="530"/>
      <c r="U4" s="530"/>
      <c r="V4" s="530"/>
      <c r="W4" s="530"/>
      <c r="X4" s="530"/>
      <c r="Y4" s="530"/>
      <c r="Z4" s="530"/>
      <c r="AA4" s="530"/>
      <c r="AB4" s="530"/>
      <c r="AC4" s="530"/>
      <c r="AD4" s="530"/>
      <c r="AE4" s="530"/>
      <c r="AF4" s="530"/>
      <c r="AG4" s="530"/>
      <c r="AH4" s="530"/>
      <c r="AI4" s="530"/>
      <c r="AJ4" s="530"/>
      <c r="AK4" s="531"/>
      <c r="AL4" s="12"/>
    </row>
    <row r="5" spans="1:38" x14ac:dyDescent="0.25">
      <c r="A5" s="12"/>
      <c r="B5" s="520"/>
      <c r="C5" s="521"/>
      <c r="D5" s="521"/>
      <c r="E5" s="521"/>
      <c r="F5" s="521"/>
      <c r="G5" s="521"/>
      <c r="H5" s="521"/>
      <c r="I5" s="521"/>
      <c r="J5" s="522"/>
      <c r="K5" s="529"/>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1"/>
      <c r="AL5" s="12"/>
    </row>
    <row r="6" spans="1:38" x14ac:dyDescent="0.25">
      <c r="A6" s="12"/>
      <c r="B6" s="520"/>
      <c r="C6" s="521"/>
      <c r="D6" s="521"/>
      <c r="E6" s="521"/>
      <c r="F6" s="521"/>
      <c r="G6" s="521"/>
      <c r="H6" s="521"/>
      <c r="I6" s="521"/>
      <c r="J6" s="522"/>
      <c r="K6" s="529"/>
      <c r="L6" s="530"/>
      <c r="M6" s="530"/>
      <c r="N6" s="530"/>
      <c r="O6" s="530"/>
      <c r="P6" s="530"/>
      <c r="Q6" s="530"/>
      <c r="R6" s="530"/>
      <c r="S6" s="530"/>
      <c r="T6" s="530"/>
      <c r="U6" s="530"/>
      <c r="V6" s="530"/>
      <c r="W6" s="530"/>
      <c r="X6" s="530"/>
      <c r="Y6" s="530"/>
      <c r="Z6" s="530"/>
      <c r="AA6" s="530"/>
      <c r="AB6" s="530"/>
      <c r="AC6" s="530"/>
      <c r="AD6" s="530"/>
      <c r="AE6" s="530"/>
      <c r="AF6" s="530"/>
      <c r="AG6" s="530"/>
      <c r="AH6" s="530"/>
      <c r="AI6" s="530"/>
      <c r="AJ6" s="530"/>
      <c r="AK6" s="531"/>
      <c r="AL6" s="12"/>
    </row>
    <row r="7" spans="1:38" ht="15.75" thickBot="1" x14ac:dyDescent="0.3">
      <c r="A7" s="12"/>
      <c r="B7" s="523"/>
      <c r="C7" s="524"/>
      <c r="D7" s="524"/>
      <c r="E7" s="524"/>
      <c r="F7" s="524"/>
      <c r="G7" s="524"/>
      <c r="H7" s="524"/>
      <c r="I7" s="524"/>
      <c r="J7" s="525"/>
      <c r="K7" s="532"/>
      <c r="L7" s="533"/>
      <c r="M7" s="533"/>
      <c r="N7" s="533"/>
      <c r="O7" s="533"/>
      <c r="P7" s="533"/>
      <c r="Q7" s="533"/>
      <c r="R7" s="533"/>
      <c r="S7" s="533"/>
      <c r="T7" s="533"/>
      <c r="U7" s="533"/>
      <c r="V7" s="533"/>
      <c r="W7" s="533"/>
      <c r="X7" s="533"/>
      <c r="Y7" s="533"/>
      <c r="Z7" s="533"/>
      <c r="AA7" s="533"/>
      <c r="AB7" s="533"/>
      <c r="AC7" s="533"/>
      <c r="AD7" s="533"/>
      <c r="AE7" s="533"/>
      <c r="AF7" s="533"/>
      <c r="AG7" s="533"/>
      <c r="AH7" s="533"/>
      <c r="AI7" s="533"/>
      <c r="AJ7" s="533"/>
      <c r="AK7" s="534"/>
      <c r="AL7" s="12"/>
    </row>
    <row r="8" spans="1:38" ht="15.75" thickBot="1" x14ac:dyDescent="0.3">
      <c r="A8" s="12"/>
      <c r="B8" s="135"/>
      <c r="C8" s="136"/>
      <c r="D8" s="136"/>
      <c r="E8" s="136"/>
      <c r="F8" s="136"/>
      <c r="G8" s="136"/>
      <c r="H8" s="136"/>
      <c r="I8" s="136"/>
      <c r="J8" s="136"/>
      <c r="K8" s="366"/>
      <c r="L8" s="341"/>
      <c r="M8" s="136"/>
      <c r="N8" s="341"/>
      <c r="O8" s="341"/>
      <c r="P8" s="341"/>
      <c r="Q8" s="341"/>
      <c r="R8" s="341"/>
      <c r="S8" s="341"/>
      <c r="T8" s="341"/>
      <c r="U8" s="341"/>
      <c r="V8" s="341"/>
      <c r="W8" s="341"/>
      <c r="X8" s="341"/>
      <c r="Y8" s="341"/>
      <c r="Z8" s="341"/>
      <c r="AA8" s="341"/>
      <c r="AB8" s="341"/>
      <c r="AC8" s="341"/>
      <c r="AD8" s="341"/>
      <c r="AE8" s="341"/>
      <c r="AF8" s="341"/>
      <c r="AG8" s="341"/>
      <c r="AH8" s="341"/>
      <c r="AI8" s="341"/>
      <c r="AJ8" s="341"/>
      <c r="AK8" s="342"/>
      <c r="AL8" s="12"/>
    </row>
    <row r="9" spans="1:38" x14ac:dyDescent="0.25">
      <c r="A9" s="12"/>
      <c r="B9" s="142"/>
      <c r="C9" s="148"/>
      <c r="D9" s="148"/>
      <c r="E9" s="391"/>
      <c r="F9" s="153"/>
      <c r="G9" s="153"/>
      <c r="H9" s="153"/>
      <c r="I9" s="136"/>
      <c r="J9" s="136"/>
      <c r="K9" s="136"/>
      <c r="L9" s="136"/>
      <c r="M9" s="136"/>
      <c r="N9" s="136"/>
      <c r="O9" s="136"/>
      <c r="P9" s="136"/>
      <c r="Q9" s="136"/>
      <c r="R9" s="136"/>
      <c r="S9" s="136"/>
      <c r="T9" s="136"/>
      <c r="U9" s="136"/>
      <c r="V9" s="136"/>
      <c r="W9" s="136"/>
      <c r="X9" s="136"/>
      <c r="Y9" s="136"/>
      <c r="Z9" s="136"/>
      <c r="AA9" s="136"/>
      <c r="AB9" s="136"/>
      <c r="AC9" s="136"/>
      <c r="AD9" s="136"/>
      <c r="AE9" s="136"/>
      <c r="AF9" s="136"/>
      <c r="AG9" s="136"/>
      <c r="AH9" s="137"/>
      <c r="AI9" s="141"/>
      <c r="AJ9" s="141"/>
      <c r="AK9" s="143"/>
      <c r="AL9" s="12"/>
    </row>
    <row r="10" spans="1:38" ht="18" x14ac:dyDescent="0.25">
      <c r="A10" s="12"/>
      <c r="B10" s="142"/>
      <c r="C10" s="148"/>
      <c r="D10" s="148"/>
      <c r="E10" s="165"/>
      <c r="F10" s="148"/>
      <c r="G10" s="141"/>
      <c r="H10" s="141"/>
      <c r="I10" s="392" t="s">
        <v>603</v>
      </c>
      <c r="J10" s="141"/>
      <c r="K10" s="141"/>
      <c r="L10" s="141"/>
      <c r="M10" s="141"/>
      <c r="N10" s="141"/>
      <c r="O10" s="141"/>
      <c r="P10" s="141"/>
      <c r="Q10" s="141"/>
      <c r="R10" s="393"/>
      <c r="S10" s="393"/>
      <c r="T10" s="393"/>
      <c r="U10" s="393"/>
      <c r="V10" s="535">
        <f>'CARGAR datos p calculos'!$J$71</f>
        <v>500000</v>
      </c>
      <c r="W10" s="535"/>
      <c r="X10" s="535"/>
      <c r="Y10" s="535"/>
      <c r="Z10" s="535"/>
      <c r="AA10" s="535"/>
      <c r="AB10" s="535"/>
      <c r="AC10" s="141"/>
      <c r="AD10" s="141"/>
      <c r="AE10" s="141"/>
      <c r="AF10" s="141"/>
      <c r="AG10" s="141"/>
      <c r="AH10" s="143"/>
      <c r="AI10" s="141"/>
      <c r="AJ10" s="141"/>
      <c r="AK10" s="143"/>
      <c r="AL10" s="12"/>
    </row>
    <row r="11" spans="1:38" x14ac:dyDescent="0.25">
      <c r="A11" s="12"/>
      <c r="B11" s="142"/>
      <c r="C11" s="148"/>
      <c r="D11" s="148"/>
      <c r="E11" s="165"/>
      <c r="F11" s="148"/>
      <c r="G11" s="148"/>
      <c r="H11" s="148"/>
      <c r="I11" s="148"/>
      <c r="J11" s="148"/>
      <c r="K11" s="148"/>
      <c r="L11" s="148"/>
      <c r="M11" s="148"/>
      <c r="N11" s="148"/>
      <c r="O11" s="141"/>
      <c r="P11" s="141"/>
      <c r="Q11" s="148"/>
      <c r="R11" s="148"/>
      <c r="S11" s="148"/>
      <c r="T11" s="141"/>
      <c r="U11" s="141"/>
      <c r="V11" s="148"/>
      <c r="W11" s="148"/>
      <c r="X11" s="141"/>
      <c r="Y11" s="141"/>
      <c r="Z11" s="141"/>
      <c r="AA11" s="148"/>
      <c r="AB11" s="148"/>
      <c r="AC11" s="141"/>
      <c r="AD11" s="141"/>
      <c r="AE11" s="148"/>
      <c r="AF11" s="148"/>
      <c r="AG11" s="141"/>
      <c r="AH11" s="143"/>
      <c r="AI11" s="141"/>
      <c r="AJ11" s="141"/>
      <c r="AK11" s="143"/>
      <c r="AL11" s="12"/>
    </row>
    <row r="12" spans="1:38" ht="18" x14ac:dyDescent="0.25">
      <c r="A12" s="12"/>
      <c r="B12" s="142"/>
      <c r="C12" s="148"/>
      <c r="D12" s="148"/>
      <c r="E12" s="165"/>
      <c r="F12" s="148"/>
      <c r="G12" s="148"/>
      <c r="H12" s="141"/>
      <c r="I12" s="392" t="s">
        <v>601</v>
      </c>
      <c r="J12" s="141"/>
      <c r="K12" s="141"/>
      <c r="L12" s="141"/>
      <c r="M12" s="141"/>
      <c r="N12" s="141"/>
      <c r="O12" s="141"/>
      <c r="P12" s="535">
        <f>'CARGAR datos p calculos'!$K$89</f>
        <v>40000</v>
      </c>
      <c r="Q12" s="535"/>
      <c r="R12" s="535"/>
      <c r="S12" s="535"/>
      <c r="T12" s="535"/>
      <c r="U12" s="535"/>
      <c r="V12" s="535"/>
      <c r="W12" s="141"/>
      <c r="X12" s="148"/>
      <c r="Y12" s="148"/>
      <c r="Z12" s="148"/>
      <c r="AA12" s="148"/>
      <c r="AB12" s="148"/>
      <c r="AC12" s="148"/>
      <c r="AD12" s="148"/>
      <c r="AE12" s="141"/>
      <c r="AF12" s="141"/>
      <c r="AG12" s="141"/>
      <c r="AH12" s="143"/>
      <c r="AI12" s="141"/>
      <c r="AJ12" s="141"/>
      <c r="AK12" s="143"/>
      <c r="AL12" s="12"/>
    </row>
    <row r="13" spans="1:38" x14ac:dyDescent="0.25">
      <c r="A13" s="12"/>
      <c r="B13" s="142"/>
      <c r="C13" s="148"/>
      <c r="D13" s="148"/>
      <c r="E13" s="165"/>
      <c r="F13" s="148"/>
      <c r="G13" s="148"/>
      <c r="H13" s="148"/>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3"/>
      <c r="AI13" s="141"/>
      <c r="AJ13" s="141"/>
      <c r="AK13" s="143"/>
      <c r="AL13" s="12"/>
    </row>
    <row r="14" spans="1:38" ht="18" x14ac:dyDescent="0.25">
      <c r="A14" s="12"/>
      <c r="B14" s="142"/>
      <c r="C14" s="148"/>
      <c r="D14" s="148"/>
      <c r="E14" s="165"/>
      <c r="F14" s="148"/>
      <c r="G14" s="148"/>
      <c r="H14" s="141"/>
      <c r="I14" s="392" t="s">
        <v>602</v>
      </c>
      <c r="J14" s="141"/>
      <c r="K14" s="141"/>
      <c r="L14" s="141"/>
      <c r="M14" s="141"/>
      <c r="N14" s="148"/>
      <c r="O14" s="535">
        <f>'CARGAR datos p calculos'!$K$90</f>
        <v>180000</v>
      </c>
      <c r="P14" s="535"/>
      <c r="Q14" s="535"/>
      <c r="R14" s="535"/>
      <c r="S14" s="535"/>
      <c r="T14" s="535"/>
      <c r="U14" s="535"/>
      <c r="V14" s="148"/>
      <c r="W14" s="148"/>
      <c r="X14" s="141"/>
      <c r="Y14" s="141"/>
      <c r="Z14" s="141"/>
      <c r="AA14" s="141"/>
      <c r="AB14" s="148"/>
      <c r="AC14" s="148"/>
      <c r="AD14" s="148"/>
      <c r="AE14" s="148"/>
      <c r="AF14" s="148"/>
      <c r="AG14" s="141"/>
      <c r="AH14" s="401"/>
      <c r="AI14" s="141"/>
      <c r="AJ14" s="141"/>
      <c r="AK14" s="143"/>
      <c r="AL14" s="12"/>
    </row>
    <row r="15" spans="1:38" ht="15.75" thickBot="1" x14ac:dyDescent="0.3">
      <c r="A15" s="12"/>
      <c r="B15" s="142"/>
      <c r="C15" s="141"/>
      <c r="D15" s="141"/>
      <c r="E15" s="145"/>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7"/>
      <c r="AI15" s="141"/>
      <c r="AJ15" s="141"/>
      <c r="AK15" s="143"/>
      <c r="AL15" s="12"/>
    </row>
    <row r="16" spans="1:38" ht="15.75" thickBot="1" x14ac:dyDescent="0.3">
      <c r="A16" s="12"/>
      <c r="B16" s="380"/>
      <c r="C16" s="378"/>
      <c r="D16" s="378"/>
      <c r="E16" s="378"/>
      <c r="F16" s="378"/>
      <c r="G16" s="378"/>
      <c r="H16" s="378"/>
      <c r="I16" s="378"/>
      <c r="J16" s="378"/>
      <c r="K16" s="378"/>
      <c r="L16" s="378"/>
      <c r="M16" s="378"/>
      <c r="N16" s="378"/>
      <c r="O16" s="378"/>
      <c r="P16" s="378"/>
      <c r="Q16" s="378"/>
      <c r="R16" s="378"/>
      <c r="S16" s="378"/>
      <c r="T16" s="378"/>
      <c r="U16" s="378"/>
      <c r="V16" s="378"/>
      <c r="W16" s="378"/>
      <c r="X16" s="378"/>
      <c r="Y16" s="378"/>
      <c r="Z16" s="378"/>
      <c r="AA16" s="378"/>
      <c r="AB16" s="378"/>
      <c r="AC16" s="378"/>
      <c r="AD16" s="378"/>
      <c r="AE16" s="378"/>
      <c r="AF16" s="378"/>
      <c r="AG16" s="378"/>
      <c r="AH16" s="378"/>
      <c r="AI16" s="378"/>
      <c r="AJ16" s="378"/>
      <c r="AK16" s="379"/>
      <c r="AL16" s="12"/>
    </row>
    <row r="17" spans="1:38" x14ac:dyDescent="0.25">
      <c r="A17" s="12"/>
      <c r="B17" s="380"/>
      <c r="C17" s="378"/>
      <c r="D17" s="378"/>
      <c r="E17" s="402"/>
      <c r="F17" s="403"/>
      <c r="G17" s="403"/>
      <c r="H17" s="403"/>
      <c r="I17" s="403"/>
      <c r="J17" s="403"/>
      <c r="K17" s="403"/>
      <c r="L17" s="403"/>
      <c r="M17" s="403"/>
      <c r="N17" s="403"/>
      <c r="O17" s="403"/>
      <c r="P17" s="403"/>
      <c r="Q17" s="403"/>
      <c r="R17" s="403"/>
      <c r="S17" s="403"/>
      <c r="T17" s="403"/>
      <c r="U17" s="403"/>
      <c r="V17" s="403"/>
      <c r="W17" s="403"/>
      <c r="X17" s="403"/>
      <c r="Y17" s="403"/>
      <c r="Z17" s="403"/>
      <c r="AA17" s="403"/>
      <c r="AB17" s="403"/>
      <c r="AC17" s="403"/>
      <c r="AD17" s="403"/>
      <c r="AE17" s="403"/>
      <c r="AF17" s="403"/>
      <c r="AG17" s="403"/>
      <c r="AH17" s="404"/>
      <c r="AI17" s="378"/>
      <c r="AJ17" s="378"/>
      <c r="AK17" s="379"/>
      <c r="AL17" s="12"/>
    </row>
    <row r="18" spans="1:38" ht="18" x14ac:dyDescent="0.25">
      <c r="A18" s="12"/>
      <c r="B18" s="380"/>
      <c r="C18" s="378"/>
      <c r="D18" s="378"/>
      <c r="E18" s="380"/>
      <c r="F18" s="378"/>
      <c r="G18" s="378"/>
      <c r="H18" s="378"/>
      <c r="I18" s="405" t="s">
        <v>610</v>
      </c>
      <c r="J18" s="378"/>
      <c r="K18" s="378"/>
      <c r="L18" s="378"/>
      <c r="M18" s="378"/>
      <c r="N18" s="378"/>
      <c r="O18" s="378"/>
      <c r="P18" s="378"/>
      <c r="Q18" s="378"/>
      <c r="R18" s="378"/>
      <c r="S18" s="378"/>
      <c r="T18" s="378"/>
      <c r="U18" s="378"/>
      <c r="V18" s="510">
        <f>'CARGAR datos p calculos'!$L$100</f>
        <v>125000</v>
      </c>
      <c r="W18" s="510"/>
      <c r="X18" s="510"/>
      <c r="Y18" s="510"/>
      <c r="Z18" s="510"/>
      <c r="AA18" s="510"/>
      <c r="AB18" s="510"/>
      <c r="AC18" s="510"/>
      <c r="AD18" s="378"/>
      <c r="AE18" s="378"/>
      <c r="AF18" s="378"/>
      <c r="AG18" s="378"/>
      <c r="AH18" s="379"/>
      <c r="AI18" s="378"/>
      <c r="AJ18" s="378"/>
      <c r="AK18" s="379"/>
      <c r="AL18" s="12"/>
    </row>
    <row r="19" spans="1:38" ht="15.75" thickBot="1" x14ac:dyDescent="0.3">
      <c r="A19" s="12"/>
      <c r="B19" s="380"/>
      <c r="C19" s="378"/>
      <c r="D19" s="378"/>
      <c r="E19" s="406"/>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407"/>
      <c r="AD19" s="407"/>
      <c r="AE19" s="407"/>
      <c r="AF19" s="407"/>
      <c r="AG19" s="407"/>
      <c r="AH19" s="408"/>
      <c r="AI19" s="378"/>
      <c r="AJ19" s="378"/>
      <c r="AK19" s="379"/>
      <c r="AL19" s="12"/>
    </row>
    <row r="20" spans="1:38" ht="15.75" thickBot="1" x14ac:dyDescent="0.3">
      <c r="A20" s="12"/>
      <c r="B20" s="380"/>
      <c r="C20" s="378"/>
      <c r="D20" s="378"/>
      <c r="E20" s="378"/>
      <c r="F20" s="378"/>
      <c r="G20" s="378"/>
      <c r="H20" s="378"/>
      <c r="I20" s="378"/>
      <c r="J20" s="378"/>
      <c r="K20" s="378"/>
      <c r="L20" s="378"/>
      <c r="M20" s="378"/>
      <c r="N20" s="378"/>
      <c r="O20" s="378"/>
      <c r="P20" s="378"/>
      <c r="Q20" s="378"/>
      <c r="R20" s="378"/>
      <c r="S20" s="378"/>
      <c r="T20" s="378"/>
      <c r="U20" s="378"/>
      <c r="V20" s="378"/>
      <c r="W20" s="378"/>
      <c r="X20" s="378"/>
      <c r="Y20" s="378"/>
      <c r="Z20" s="378"/>
      <c r="AA20" s="378"/>
      <c r="AB20" s="378"/>
      <c r="AC20" s="378"/>
      <c r="AD20" s="378"/>
      <c r="AE20" s="378"/>
      <c r="AF20" s="378"/>
      <c r="AG20" s="378"/>
      <c r="AH20" s="378"/>
      <c r="AI20" s="378"/>
      <c r="AJ20" s="378"/>
      <c r="AK20" s="379"/>
      <c r="AL20" s="12"/>
    </row>
    <row r="21" spans="1:38" x14ac:dyDescent="0.25">
      <c r="A21" s="12"/>
      <c r="B21" s="380"/>
      <c r="C21" s="378"/>
      <c r="D21" s="378"/>
      <c r="E21" s="402"/>
      <c r="F21" s="403"/>
      <c r="G21" s="403"/>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4"/>
      <c r="AI21" s="378"/>
      <c r="AJ21" s="378"/>
      <c r="AK21" s="379"/>
      <c r="AL21" s="12"/>
    </row>
    <row r="22" spans="1:38" ht="18" x14ac:dyDescent="0.25">
      <c r="A22" s="12"/>
      <c r="B22" s="380"/>
      <c r="C22" s="378"/>
      <c r="D22" s="378"/>
      <c r="E22" s="380"/>
      <c r="F22" s="378"/>
      <c r="G22" s="378"/>
      <c r="H22" s="378"/>
      <c r="I22" s="405" t="s">
        <v>609</v>
      </c>
      <c r="J22" s="378"/>
      <c r="K22" s="378"/>
      <c r="L22" s="378"/>
      <c r="M22" s="378"/>
      <c r="N22" s="378"/>
      <c r="O22" s="378"/>
      <c r="P22" s="510">
        <f>'CARGAR datos p calculos'!$L$100</f>
        <v>125000</v>
      </c>
      <c r="Q22" s="510"/>
      <c r="R22" s="510"/>
      <c r="S22" s="510"/>
      <c r="T22" s="510"/>
      <c r="U22" s="510"/>
      <c r="V22" s="510"/>
      <c r="W22" s="510"/>
      <c r="X22" s="510"/>
      <c r="Y22" s="510"/>
      <c r="Z22" s="378"/>
      <c r="AA22" s="378"/>
      <c r="AB22" s="378"/>
      <c r="AC22" s="378"/>
      <c r="AD22" s="378"/>
      <c r="AE22" s="378"/>
      <c r="AF22" s="378"/>
      <c r="AG22" s="378"/>
      <c r="AH22" s="379"/>
      <c r="AI22" s="378"/>
      <c r="AJ22" s="378"/>
      <c r="AK22" s="379"/>
      <c r="AL22" s="12"/>
    </row>
    <row r="23" spans="1:38" ht="15.75" thickBot="1" x14ac:dyDescent="0.3">
      <c r="A23" s="12"/>
      <c r="B23" s="380"/>
      <c r="C23" s="378"/>
      <c r="D23" s="378"/>
      <c r="E23" s="406"/>
      <c r="F23" s="407"/>
      <c r="G23" s="407"/>
      <c r="H23" s="407"/>
      <c r="I23" s="407"/>
      <c r="J23" s="407"/>
      <c r="K23" s="407"/>
      <c r="L23" s="407"/>
      <c r="M23" s="407"/>
      <c r="N23" s="407"/>
      <c r="O23" s="407"/>
      <c r="P23" s="407"/>
      <c r="Q23" s="407"/>
      <c r="R23" s="407"/>
      <c r="S23" s="407"/>
      <c r="T23" s="394"/>
      <c r="U23" s="394"/>
      <c r="V23" s="394"/>
      <c r="W23" s="394"/>
      <c r="X23" s="394"/>
      <c r="Y23" s="394"/>
      <c r="Z23" s="394"/>
      <c r="AA23" s="407"/>
      <c r="AB23" s="407"/>
      <c r="AC23" s="407"/>
      <c r="AD23" s="407"/>
      <c r="AE23" s="407"/>
      <c r="AF23" s="407"/>
      <c r="AG23" s="407"/>
      <c r="AH23" s="408"/>
      <c r="AI23" s="378"/>
      <c r="AJ23" s="378"/>
      <c r="AK23" s="379"/>
      <c r="AL23" s="12"/>
    </row>
    <row r="24" spans="1:38" ht="15.75" thickBot="1" x14ac:dyDescent="0.3">
      <c r="A24" s="12"/>
      <c r="B24" s="380"/>
      <c r="C24" s="378"/>
      <c r="D24" s="378"/>
      <c r="E24" s="378"/>
      <c r="F24" s="378"/>
      <c r="G24" s="378"/>
      <c r="H24" s="378"/>
      <c r="I24" s="378"/>
      <c r="J24" s="378"/>
      <c r="K24" s="378"/>
      <c r="L24" s="378"/>
      <c r="M24" s="378"/>
      <c r="N24" s="378"/>
      <c r="O24" s="378"/>
      <c r="P24" s="378"/>
      <c r="Q24" s="378"/>
      <c r="R24" s="378"/>
      <c r="S24" s="378"/>
      <c r="T24" s="378"/>
      <c r="U24" s="378"/>
      <c r="V24" s="378"/>
      <c r="W24" s="378"/>
      <c r="X24" s="378"/>
      <c r="Y24" s="378"/>
      <c r="Z24" s="378"/>
      <c r="AA24" s="378"/>
      <c r="AB24" s="378"/>
      <c r="AC24" s="378"/>
      <c r="AD24" s="378"/>
      <c r="AE24" s="378"/>
      <c r="AF24" s="378"/>
      <c r="AG24" s="378"/>
      <c r="AH24" s="378"/>
      <c r="AI24" s="378"/>
      <c r="AJ24" s="378"/>
      <c r="AK24" s="379"/>
      <c r="AL24" s="12"/>
    </row>
    <row r="25" spans="1:38" x14ac:dyDescent="0.25">
      <c r="A25" s="12"/>
      <c r="B25" s="380"/>
      <c r="C25" s="378"/>
      <c r="D25" s="378"/>
      <c r="E25" s="402"/>
      <c r="F25" s="403"/>
      <c r="G25" s="403"/>
      <c r="H25" s="403"/>
      <c r="I25" s="403"/>
      <c r="J25" s="403"/>
      <c r="K25" s="403"/>
      <c r="L25" s="403"/>
      <c r="M25" s="403"/>
      <c r="N25" s="403"/>
      <c r="O25" s="403"/>
      <c r="P25" s="403"/>
      <c r="Q25" s="403"/>
      <c r="R25" s="403"/>
      <c r="S25" s="403"/>
      <c r="T25" s="403"/>
      <c r="U25" s="403"/>
      <c r="V25" s="403"/>
      <c r="W25" s="403"/>
      <c r="X25" s="403"/>
      <c r="Y25" s="403"/>
      <c r="Z25" s="403"/>
      <c r="AA25" s="403"/>
      <c r="AB25" s="403"/>
      <c r="AC25" s="403"/>
      <c r="AD25" s="403"/>
      <c r="AE25" s="403"/>
      <c r="AF25" s="403"/>
      <c r="AG25" s="403"/>
      <c r="AH25" s="404"/>
      <c r="AI25" s="378"/>
      <c r="AJ25" s="378"/>
      <c r="AK25" s="379"/>
      <c r="AL25" s="12"/>
    </row>
    <row r="26" spans="1:38" ht="18" x14ac:dyDescent="0.25">
      <c r="A26" s="12"/>
      <c r="B26" s="380"/>
      <c r="C26" s="378"/>
      <c r="D26" s="378"/>
      <c r="E26" s="380"/>
      <c r="F26" s="378"/>
      <c r="G26" s="378"/>
      <c r="H26" s="378"/>
      <c r="I26" s="405" t="s">
        <v>608</v>
      </c>
      <c r="J26" s="378"/>
      <c r="K26" s="378"/>
      <c r="L26" s="378"/>
      <c r="M26" s="378"/>
      <c r="N26" s="378"/>
      <c r="O26" s="378"/>
      <c r="P26" s="378"/>
      <c r="Q26" s="378"/>
      <c r="R26" s="378"/>
      <c r="S26" s="378"/>
      <c r="T26" s="378"/>
      <c r="U26" s="378"/>
      <c r="V26" s="378"/>
      <c r="W26" s="378"/>
      <c r="X26" s="409"/>
      <c r="Y26" s="409"/>
      <c r="Z26" s="510">
        <f>'CARGAR datos p calculos'!$L$103</f>
        <v>125000</v>
      </c>
      <c r="AA26" s="510"/>
      <c r="AB26" s="510"/>
      <c r="AC26" s="510"/>
      <c r="AD26" s="510"/>
      <c r="AE26" s="510"/>
      <c r="AF26" s="510"/>
      <c r="AG26" s="409"/>
      <c r="AH26" s="379"/>
      <c r="AI26" s="378"/>
      <c r="AJ26" s="378"/>
      <c r="AK26" s="379"/>
      <c r="AL26" s="12"/>
    </row>
    <row r="27" spans="1:38" ht="15.75" thickBot="1" x14ac:dyDescent="0.3">
      <c r="A27" s="12"/>
      <c r="B27" s="380"/>
      <c r="C27" s="378"/>
      <c r="D27" s="378"/>
      <c r="E27" s="406"/>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8"/>
      <c r="AI27" s="378"/>
      <c r="AJ27" s="378"/>
      <c r="AK27" s="379"/>
      <c r="AL27" s="12"/>
    </row>
    <row r="28" spans="1:38" ht="15.75" thickBot="1" x14ac:dyDescent="0.3">
      <c r="A28" s="12"/>
      <c r="B28" s="380"/>
      <c r="C28" s="378"/>
      <c r="D28" s="378"/>
      <c r="E28" s="378"/>
      <c r="F28" s="378"/>
      <c r="G28" s="378"/>
      <c r="H28" s="378"/>
      <c r="I28" s="378"/>
      <c r="J28" s="378"/>
      <c r="K28" s="378"/>
      <c r="L28" s="378"/>
      <c r="M28" s="378"/>
      <c r="N28" s="378"/>
      <c r="O28" s="378"/>
      <c r="P28" s="378"/>
      <c r="Q28" s="378"/>
      <c r="R28" s="378"/>
      <c r="S28" s="378"/>
      <c r="T28" s="378"/>
      <c r="U28" s="378"/>
      <c r="V28" s="378"/>
      <c r="W28" s="378"/>
      <c r="X28" s="378"/>
      <c r="Y28" s="378"/>
      <c r="Z28" s="378"/>
      <c r="AA28" s="378"/>
      <c r="AB28" s="378"/>
      <c r="AC28" s="378"/>
      <c r="AD28" s="378"/>
      <c r="AE28" s="378"/>
      <c r="AF28" s="378"/>
      <c r="AG28" s="378"/>
      <c r="AH28" s="378"/>
      <c r="AI28" s="378"/>
      <c r="AJ28" s="378"/>
      <c r="AK28" s="379"/>
      <c r="AL28" s="12"/>
    </row>
    <row r="29" spans="1:38" x14ac:dyDescent="0.25">
      <c r="A29" s="12"/>
      <c r="B29" s="380"/>
      <c r="C29" s="378"/>
      <c r="D29" s="378"/>
      <c r="E29" s="402"/>
      <c r="F29" s="403"/>
      <c r="G29" s="403"/>
      <c r="H29" s="403"/>
      <c r="I29" s="403"/>
      <c r="J29" s="403"/>
      <c r="K29" s="403"/>
      <c r="L29" s="403"/>
      <c r="M29" s="403"/>
      <c r="N29" s="403"/>
      <c r="O29" s="403"/>
      <c r="P29" s="403"/>
      <c r="Q29" s="403"/>
      <c r="R29" s="403"/>
      <c r="S29" s="403"/>
      <c r="T29" s="403"/>
      <c r="U29" s="403"/>
      <c r="V29" s="403"/>
      <c r="W29" s="403"/>
      <c r="X29" s="403"/>
      <c r="Y29" s="403"/>
      <c r="Z29" s="403"/>
      <c r="AA29" s="403"/>
      <c r="AB29" s="403"/>
      <c r="AC29" s="403"/>
      <c r="AD29" s="403"/>
      <c r="AE29" s="403"/>
      <c r="AF29" s="403"/>
      <c r="AG29" s="403"/>
      <c r="AH29" s="404"/>
      <c r="AI29" s="378"/>
      <c r="AJ29" s="378"/>
      <c r="AK29" s="379"/>
      <c r="AL29" s="12"/>
    </row>
    <row r="30" spans="1:38" ht="18" x14ac:dyDescent="0.25">
      <c r="A30" s="12"/>
      <c r="B30" s="380"/>
      <c r="C30" s="378"/>
      <c r="D30" s="378"/>
      <c r="E30" s="380"/>
      <c r="F30" s="378"/>
      <c r="G30" s="378"/>
      <c r="H30" s="378"/>
      <c r="I30" s="405" t="s">
        <v>607</v>
      </c>
      <c r="J30" s="378"/>
      <c r="K30" s="378"/>
      <c r="L30" s="378"/>
      <c r="M30" s="378"/>
      <c r="N30" s="378"/>
      <c r="O30" s="378"/>
      <c r="P30" s="378"/>
      <c r="Q30" s="378"/>
      <c r="R30" s="378"/>
      <c r="S30" s="378"/>
      <c r="T30" s="378"/>
      <c r="U30" s="409"/>
      <c r="V30" s="409"/>
      <c r="W30" s="510">
        <f>'CARGAR datos p calculos'!$L$100</f>
        <v>125000</v>
      </c>
      <c r="X30" s="510"/>
      <c r="Y30" s="510"/>
      <c r="Z30" s="510"/>
      <c r="AA30" s="510"/>
      <c r="AB30" s="510"/>
      <c r="AC30" s="510"/>
      <c r="AD30" s="510"/>
      <c r="AE30" s="378"/>
      <c r="AF30" s="378"/>
      <c r="AG30" s="378"/>
      <c r="AH30" s="379"/>
      <c r="AI30" s="378"/>
      <c r="AJ30" s="378"/>
      <c r="AK30" s="379"/>
      <c r="AL30" s="12"/>
    </row>
    <row r="31" spans="1:38" ht="15.75" thickBot="1" x14ac:dyDescent="0.3">
      <c r="A31" s="12"/>
      <c r="B31" s="380"/>
      <c r="C31" s="378"/>
      <c r="D31" s="378"/>
      <c r="E31" s="406"/>
      <c r="F31" s="407"/>
      <c r="G31" s="407"/>
      <c r="H31" s="407"/>
      <c r="I31" s="407"/>
      <c r="J31" s="407"/>
      <c r="K31" s="407"/>
      <c r="L31" s="407"/>
      <c r="M31" s="407"/>
      <c r="N31" s="407"/>
      <c r="O31" s="407"/>
      <c r="P31" s="407"/>
      <c r="Q31" s="407"/>
      <c r="R31" s="407"/>
      <c r="S31" s="407"/>
      <c r="T31" s="407"/>
      <c r="U31" s="407"/>
      <c r="V31" s="407"/>
      <c r="W31" s="407"/>
      <c r="X31" s="407"/>
      <c r="Y31" s="407"/>
      <c r="Z31" s="407"/>
      <c r="AA31" s="407"/>
      <c r="AB31" s="407"/>
      <c r="AC31" s="407"/>
      <c r="AD31" s="407"/>
      <c r="AE31" s="407"/>
      <c r="AF31" s="407"/>
      <c r="AG31" s="407"/>
      <c r="AH31" s="408"/>
      <c r="AI31" s="378"/>
      <c r="AJ31" s="378"/>
      <c r="AK31" s="379"/>
      <c r="AL31" s="12"/>
    </row>
    <row r="32" spans="1:38" ht="15.75" thickBot="1" x14ac:dyDescent="0.3">
      <c r="A32" s="12"/>
      <c r="B32" s="380"/>
      <c r="C32" s="378"/>
      <c r="D32" s="378"/>
      <c r="E32" s="378"/>
      <c r="F32" s="378"/>
      <c r="G32" s="378"/>
      <c r="H32" s="378"/>
      <c r="I32" s="378"/>
      <c r="J32" s="378"/>
      <c r="K32" s="378"/>
      <c r="L32" s="378"/>
      <c r="M32" s="378"/>
      <c r="N32" s="378"/>
      <c r="O32" s="378"/>
      <c r="P32" s="378"/>
      <c r="Q32" s="378"/>
      <c r="R32" s="378"/>
      <c r="S32" s="378"/>
      <c r="T32" s="378"/>
      <c r="U32" s="378"/>
      <c r="V32" s="378"/>
      <c r="W32" s="378"/>
      <c r="X32" s="378"/>
      <c r="Y32" s="378"/>
      <c r="Z32" s="378"/>
      <c r="AA32" s="378"/>
      <c r="AB32" s="378"/>
      <c r="AC32" s="378"/>
      <c r="AD32" s="378"/>
      <c r="AE32" s="378"/>
      <c r="AF32" s="378"/>
      <c r="AG32" s="378"/>
      <c r="AH32" s="378"/>
      <c r="AI32" s="378"/>
      <c r="AJ32" s="378"/>
      <c r="AK32" s="379"/>
      <c r="AL32" s="12"/>
    </row>
    <row r="33" spans="1:38" x14ac:dyDescent="0.25">
      <c r="A33" s="12"/>
      <c r="B33" s="380"/>
      <c r="C33" s="378"/>
      <c r="D33" s="378"/>
      <c r="E33" s="402"/>
      <c r="F33" s="403"/>
      <c r="G33" s="403"/>
      <c r="H33" s="403"/>
      <c r="I33" s="403"/>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4"/>
      <c r="AI33" s="378"/>
      <c r="AJ33" s="378"/>
      <c r="AK33" s="379"/>
      <c r="AL33" s="12"/>
    </row>
    <row r="34" spans="1:38" ht="18" x14ac:dyDescent="0.25">
      <c r="A34" s="12"/>
      <c r="B34" s="380"/>
      <c r="C34" s="378"/>
      <c r="D34" s="378"/>
      <c r="E34" s="380"/>
      <c r="F34" s="378"/>
      <c r="G34" s="378"/>
      <c r="H34" s="378"/>
      <c r="I34" s="405" t="s">
        <v>606</v>
      </c>
      <c r="J34" s="378"/>
      <c r="K34" s="378"/>
      <c r="L34" s="378"/>
      <c r="M34" s="378"/>
      <c r="N34" s="378"/>
      <c r="O34" s="378"/>
      <c r="P34" s="378"/>
      <c r="Q34" s="510">
        <f>'CARGAR datos p calculos'!$L$100</f>
        <v>125000</v>
      </c>
      <c r="R34" s="510"/>
      <c r="S34" s="510"/>
      <c r="T34" s="510"/>
      <c r="U34" s="510"/>
      <c r="V34" s="510"/>
      <c r="W34" s="510"/>
      <c r="X34" s="510"/>
      <c r="Y34" s="378"/>
      <c r="Z34" s="378"/>
      <c r="AA34" s="378"/>
      <c r="AB34" s="378"/>
      <c r="AC34" s="378"/>
      <c r="AD34" s="378"/>
      <c r="AE34" s="378"/>
      <c r="AF34" s="378"/>
      <c r="AG34" s="378"/>
      <c r="AH34" s="379"/>
      <c r="AI34" s="378"/>
      <c r="AJ34" s="378"/>
      <c r="AK34" s="379"/>
      <c r="AL34" s="12"/>
    </row>
    <row r="35" spans="1:38" ht="18.75" thickBot="1" x14ac:dyDescent="0.3">
      <c r="A35" s="12"/>
      <c r="B35" s="380"/>
      <c r="C35" s="378"/>
      <c r="D35" s="378"/>
      <c r="E35" s="406"/>
      <c r="F35" s="407"/>
      <c r="G35" s="407"/>
      <c r="H35" s="407"/>
      <c r="I35" s="407"/>
      <c r="J35" s="407"/>
      <c r="K35" s="407"/>
      <c r="L35" s="407"/>
      <c r="M35" s="407"/>
      <c r="N35" s="407"/>
      <c r="O35" s="407"/>
      <c r="P35" s="407"/>
      <c r="Q35" s="407"/>
      <c r="R35" s="407"/>
      <c r="S35" s="407"/>
      <c r="T35" s="407"/>
      <c r="U35" s="407"/>
      <c r="V35" s="410"/>
      <c r="W35" s="410"/>
      <c r="X35" s="410"/>
      <c r="Y35" s="410"/>
      <c r="Z35" s="410"/>
      <c r="AA35" s="410"/>
      <c r="AB35" s="410"/>
      <c r="AC35" s="410"/>
      <c r="AD35" s="410"/>
      <c r="AE35" s="407"/>
      <c r="AF35" s="407"/>
      <c r="AG35" s="407"/>
      <c r="AH35" s="408"/>
      <c r="AI35" s="378"/>
      <c r="AJ35" s="378"/>
      <c r="AK35" s="379"/>
      <c r="AL35" s="12"/>
    </row>
    <row r="36" spans="1:38" ht="15.75" thickBot="1" x14ac:dyDescent="0.3">
      <c r="A36" s="12"/>
      <c r="B36" s="380"/>
      <c r="C36" s="378"/>
      <c r="D36" s="378"/>
      <c r="E36" s="378"/>
      <c r="F36" s="378"/>
      <c r="G36" s="378"/>
      <c r="H36" s="378"/>
      <c r="I36" s="378"/>
      <c r="J36" s="378"/>
      <c r="K36" s="378"/>
      <c r="L36" s="378"/>
      <c r="M36" s="378"/>
      <c r="N36" s="378"/>
      <c r="O36" s="378"/>
      <c r="P36" s="378"/>
      <c r="Q36" s="378"/>
      <c r="R36" s="378"/>
      <c r="S36" s="378"/>
      <c r="T36" s="378"/>
      <c r="U36" s="378"/>
      <c r="V36" s="378"/>
      <c r="W36" s="378"/>
      <c r="X36" s="378"/>
      <c r="Y36" s="378"/>
      <c r="Z36" s="378"/>
      <c r="AA36" s="378"/>
      <c r="AB36" s="378"/>
      <c r="AC36" s="378"/>
      <c r="AD36" s="378"/>
      <c r="AE36" s="378"/>
      <c r="AF36" s="378"/>
      <c r="AG36" s="378"/>
      <c r="AH36" s="378"/>
      <c r="AI36" s="378"/>
      <c r="AJ36" s="378"/>
      <c r="AK36" s="379"/>
      <c r="AL36" s="12"/>
    </row>
    <row r="37" spans="1:38" x14ac:dyDescent="0.25">
      <c r="A37" s="12"/>
      <c r="B37" s="380"/>
      <c r="C37" s="378"/>
      <c r="D37" s="378"/>
      <c r="E37" s="402"/>
      <c r="F37" s="403"/>
      <c r="G37" s="403"/>
      <c r="H37" s="403"/>
      <c r="I37" s="403"/>
      <c r="J37" s="403"/>
      <c r="K37" s="403"/>
      <c r="L37" s="403"/>
      <c r="M37" s="403"/>
      <c r="N37" s="403"/>
      <c r="O37" s="403"/>
      <c r="P37" s="403"/>
      <c r="Q37" s="403"/>
      <c r="R37" s="403"/>
      <c r="S37" s="403"/>
      <c r="T37" s="403"/>
      <c r="U37" s="403"/>
      <c r="V37" s="403"/>
      <c r="W37" s="403"/>
      <c r="X37" s="403"/>
      <c r="Y37" s="403"/>
      <c r="Z37" s="403"/>
      <c r="AA37" s="403"/>
      <c r="AB37" s="403"/>
      <c r="AC37" s="403"/>
      <c r="AD37" s="403"/>
      <c r="AE37" s="403"/>
      <c r="AF37" s="403"/>
      <c r="AG37" s="403"/>
      <c r="AH37" s="404"/>
      <c r="AI37" s="378"/>
      <c r="AJ37" s="378"/>
      <c r="AK37" s="379"/>
      <c r="AL37" s="12"/>
    </row>
    <row r="38" spans="1:38" ht="18" x14ac:dyDescent="0.25">
      <c r="A38" s="12"/>
      <c r="B38" s="380"/>
      <c r="C38" s="378"/>
      <c r="D38" s="378"/>
      <c r="E38" s="380"/>
      <c r="F38" s="378"/>
      <c r="G38" s="378"/>
      <c r="H38" s="378"/>
      <c r="I38" s="513" t="s">
        <v>604</v>
      </c>
      <c r="J38" s="513"/>
      <c r="K38" s="513"/>
      <c r="L38" s="513"/>
      <c r="M38" s="513"/>
      <c r="N38" s="513"/>
      <c r="O38" s="513"/>
      <c r="P38" s="513"/>
      <c r="Q38" s="513"/>
      <c r="R38" s="513"/>
      <c r="S38" s="510">
        <f>'CARGAR datos p calculos'!$L$101</f>
        <v>162500</v>
      </c>
      <c r="T38" s="510"/>
      <c r="U38" s="510"/>
      <c r="V38" s="510"/>
      <c r="W38" s="510"/>
      <c r="X38" s="510"/>
      <c r="Y38" s="510"/>
      <c r="Z38" s="510"/>
      <c r="AA38" s="378"/>
      <c r="AB38" s="378"/>
      <c r="AC38" s="378"/>
      <c r="AD38" s="378"/>
      <c r="AE38" s="378"/>
      <c r="AF38" s="378"/>
      <c r="AG38" s="378"/>
      <c r="AH38" s="379"/>
      <c r="AI38" s="378"/>
      <c r="AJ38" s="378"/>
      <c r="AK38" s="379"/>
      <c r="AL38" s="12"/>
    </row>
    <row r="39" spans="1:38" ht="15.75" x14ac:dyDescent="0.25">
      <c r="A39" s="12"/>
      <c r="B39" s="380"/>
      <c r="C39" s="378"/>
      <c r="D39" s="378"/>
      <c r="E39" s="380"/>
      <c r="F39" s="378"/>
      <c r="G39" s="378"/>
      <c r="H39" s="378"/>
      <c r="I39" s="162" t="s">
        <v>611</v>
      </c>
      <c r="J39" s="378"/>
      <c r="K39" s="378"/>
      <c r="L39" s="378"/>
      <c r="M39" s="511">
        <f>'CARGAR datos p calculos'!$K$87</f>
        <v>25000</v>
      </c>
      <c r="N39" s="512"/>
      <c r="O39" s="512"/>
      <c r="P39" s="512"/>
      <c r="Q39" s="378"/>
      <c r="R39" s="162" t="s">
        <v>612</v>
      </c>
      <c r="S39" s="12"/>
      <c r="T39" s="12"/>
      <c r="U39" s="378"/>
      <c r="V39" s="511">
        <f>'CARGAR datos p calculos'!$K$88</f>
        <v>137500</v>
      </c>
      <c r="W39" s="512"/>
      <c r="X39" s="512"/>
      <c r="Y39" s="512"/>
      <c r="Z39" s="378"/>
      <c r="AA39" s="378"/>
      <c r="AB39" s="378"/>
      <c r="AC39" s="378"/>
      <c r="AD39" s="378"/>
      <c r="AE39" s="378"/>
      <c r="AF39" s="378"/>
      <c r="AG39" s="378"/>
      <c r="AH39" s="379"/>
      <c r="AI39" s="378"/>
      <c r="AJ39" s="378"/>
      <c r="AK39" s="379"/>
      <c r="AL39" s="12"/>
    </row>
    <row r="40" spans="1:38" ht="15.75" thickBot="1" x14ac:dyDescent="0.3">
      <c r="A40" s="12"/>
      <c r="B40" s="380"/>
      <c r="C40" s="378"/>
      <c r="D40" s="378"/>
      <c r="E40" s="406"/>
      <c r="F40" s="407"/>
      <c r="G40" s="407"/>
      <c r="H40" s="407"/>
      <c r="I40" s="407"/>
      <c r="J40" s="407"/>
      <c r="K40" s="407"/>
      <c r="L40" s="407"/>
      <c r="M40" s="407"/>
      <c r="N40" s="407"/>
      <c r="O40" s="407"/>
      <c r="P40" s="407"/>
      <c r="Q40" s="407"/>
      <c r="R40" s="407"/>
      <c r="S40" s="407"/>
      <c r="T40" s="407"/>
      <c r="U40" s="407"/>
      <c r="V40" s="407"/>
      <c r="W40" s="407"/>
      <c r="X40" s="407"/>
      <c r="Y40" s="407"/>
      <c r="Z40" s="407"/>
      <c r="AA40" s="407"/>
      <c r="AB40" s="407"/>
      <c r="AC40" s="407"/>
      <c r="AD40" s="407"/>
      <c r="AE40" s="407"/>
      <c r="AF40" s="407"/>
      <c r="AG40" s="407"/>
      <c r="AH40" s="408"/>
      <c r="AI40" s="378"/>
      <c r="AJ40" s="378"/>
      <c r="AK40" s="379"/>
      <c r="AL40" s="12"/>
    </row>
    <row r="41" spans="1:38" ht="15.75" thickBot="1" x14ac:dyDescent="0.3">
      <c r="A41" s="12"/>
      <c r="B41" s="380"/>
      <c r="C41" s="378"/>
      <c r="D41" s="378"/>
      <c r="E41" s="378"/>
      <c r="F41" s="378"/>
      <c r="G41" s="378"/>
      <c r="H41" s="378"/>
      <c r="I41" s="378"/>
      <c r="J41" s="378"/>
      <c r="K41" s="378"/>
      <c r="L41" s="378"/>
      <c r="M41" s="378"/>
      <c r="N41" s="378"/>
      <c r="O41" s="378"/>
      <c r="P41" s="378"/>
      <c r="Q41" s="378"/>
      <c r="R41" s="378"/>
      <c r="S41" s="378"/>
      <c r="T41" s="378"/>
      <c r="U41" s="378"/>
      <c r="V41" s="378"/>
      <c r="W41" s="378"/>
      <c r="X41" s="378"/>
      <c r="Y41" s="378"/>
      <c r="Z41" s="378"/>
      <c r="AA41" s="378"/>
      <c r="AB41" s="378"/>
      <c r="AC41" s="378"/>
      <c r="AD41" s="378"/>
      <c r="AE41" s="378"/>
      <c r="AF41" s="378"/>
      <c r="AG41" s="378"/>
      <c r="AH41" s="378"/>
      <c r="AI41" s="378"/>
      <c r="AJ41" s="378"/>
      <c r="AK41" s="379"/>
      <c r="AL41" s="12"/>
    </row>
    <row r="42" spans="1:38" ht="18" x14ac:dyDescent="0.25">
      <c r="A42" s="12"/>
      <c r="B42" s="380"/>
      <c r="C42" s="378"/>
      <c r="D42" s="378"/>
      <c r="E42" s="402"/>
      <c r="F42" s="403"/>
      <c r="G42" s="403"/>
      <c r="H42" s="403"/>
      <c r="I42" s="403"/>
      <c r="J42" s="403"/>
      <c r="K42" s="403"/>
      <c r="L42" s="403"/>
      <c r="M42" s="403"/>
      <c r="N42" s="403"/>
      <c r="O42" s="403"/>
      <c r="P42" s="403"/>
      <c r="Q42" s="403"/>
      <c r="R42" s="403"/>
      <c r="S42" s="403"/>
      <c r="T42" s="403"/>
      <c r="U42" s="411"/>
      <c r="V42" s="411"/>
      <c r="W42" s="411"/>
      <c r="X42" s="411"/>
      <c r="Y42" s="411"/>
      <c r="Z42" s="411"/>
      <c r="AA42" s="403"/>
      <c r="AB42" s="403"/>
      <c r="AC42" s="403"/>
      <c r="AD42" s="403"/>
      <c r="AE42" s="403"/>
      <c r="AF42" s="403"/>
      <c r="AG42" s="403"/>
      <c r="AH42" s="404"/>
      <c r="AI42" s="378"/>
      <c r="AJ42" s="378"/>
      <c r="AK42" s="379"/>
      <c r="AL42" s="12"/>
    </row>
    <row r="43" spans="1:38" ht="18" x14ac:dyDescent="0.25">
      <c r="A43" s="12"/>
      <c r="B43" s="380"/>
      <c r="C43" s="378"/>
      <c r="D43" s="378"/>
      <c r="E43" s="380"/>
      <c r="F43" s="378"/>
      <c r="G43" s="378"/>
      <c r="H43" s="378"/>
      <c r="I43" s="405" t="s">
        <v>605</v>
      </c>
      <c r="J43" s="378"/>
      <c r="K43" s="378"/>
      <c r="L43" s="378"/>
      <c r="M43" s="378"/>
      <c r="N43" s="378"/>
      <c r="O43" s="378"/>
      <c r="P43" s="378"/>
      <c r="Q43" s="378"/>
      <c r="R43" s="378"/>
      <c r="S43" s="378"/>
      <c r="T43" s="378"/>
      <c r="U43" s="378"/>
      <c r="V43" s="378"/>
      <c r="W43" s="378"/>
      <c r="X43" s="510">
        <f>'CARGAR datos p calculos'!$L$102</f>
        <v>162500</v>
      </c>
      <c r="Y43" s="510"/>
      <c r="Z43" s="510"/>
      <c r="AA43" s="510"/>
      <c r="AB43" s="510"/>
      <c r="AC43" s="510"/>
      <c r="AD43" s="510"/>
      <c r="AE43" s="510"/>
      <c r="AF43" s="378"/>
      <c r="AG43" s="378"/>
      <c r="AH43" s="379"/>
      <c r="AI43" s="378"/>
      <c r="AJ43" s="378"/>
      <c r="AK43" s="379"/>
      <c r="AL43" s="12"/>
    </row>
    <row r="44" spans="1:38" ht="15.75" thickBot="1" x14ac:dyDescent="0.3">
      <c r="A44" s="12"/>
      <c r="B44" s="380"/>
      <c r="C44" s="378"/>
      <c r="D44" s="378"/>
      <c r="E44" s="406"/>
      <c r="F44" s="407"/>
      <c r="G44" s="407"/>
      <c r="H44" s="407"/>
      <c r="I44" s="407"/>
      <c r="J44" s="407"/>
      <c r="K44" s="407"/>
      <c r="L44" s="407"/>
      <c r="M44" s="407"/>
      <c r="N44" s="407"/>
      <c r="O44" s="407"/>
      <c r="P44" s="407"/>
      <c r="Q44" s="407"/>
      <c r="R44" s="407"/>
      <c r="S44" s="407"/>
      <c r="T44" s="407"/>
      <c r="U44" s="407"/>
      <c r="V44" s="407"/>
      <c r="W44" s="407"/>
      <c r="X44" s="407"/>
      <c r="Y44" s="407"/>
      <c r="Z44" s="407"/>
      <c r="AA44" s="407"/>
      <c r="AB44" s="407"/>
      <c r="AC44" s="407"/>
      <c r="AD44" s="407"/>
      <c r="AE44" s="407"/>
      <c r="AF44" s="407"/>
      <c r="AG44" s="407"/>
      <c r="AH44" s="408"/>
      <c r="AI44" s="378"/>
      <c r="AJ44" s="378"/>
      <c r="AK44" s="379"/>
      <c r="AL44" s="12"/>
    </row>
    <row r="45" spans="1:38" ht="15.75" thickBot="1" x14ac:dyDescent="0.3">
      <c r="A45" s="12"/>
      <c r="B45" s="380"/>
      <c r="C45" s="378"/>
      <c r="D45" s="378"/>
      <c r="E45" s="378"/>
      <c r="F45" s="378"/>
      <c r="G45" s="378"/>
      <c r="H45" s="378"/>
      <c r="I45" s="378"/>
      <c r="J45" s="378"/>
      <c r="K45" s="378"/>
      <c r="L45" s="378"/>
      <c r="M45" s="378"/>
      <c r="N45" s="378"/>
      <c r="O45" s="378"/>
      <c r="P45" s="378"/>
      <c r="Q45" s="378"/>
      <c r="R45" s="378"/>
      <c r="S45" s="378"/>
      <c r="T45" s="378"/>
      <c r="U45" s="378"/>
      <c r="V45" s="378"/>
      <c r="W45" s="378"/>
      <c r="X45" s="378"/>
      <c r="Y45" s="378"/>
      <c r="Z45" s="378"/>
      <c r="AA45" s="378"/>
      <c r="AB45" s="378"/>
      <c r="AC45" s="378"/>
      <c r="AD45" s="378"/>
      <c r="AE45" s="378"/>
      <c r="AF45" s="378"/>
      <c r="AG45" s="378"/>
      <c r="AH45" s="378"/>
      <c r="AI45" s="378"/>
      <c r="AJ45" s="378"/>
      <c r="AK45" s="379"/>
      <c r="AL45" s="12"/>
    </row>
    <row r="46" spans="1:38" x14ac:dyDescent="0.25">
      <c r="A46" s="12"/>
      <c r="B46" s="380"/>
      <c r="C46" s="378"/>
      <c r="D46" s="378"/>
      <c r="E46" s="402"/>
      <c r="F46" s="403"/>
      <c r="G46" s="403"/>
      <c r="H46" s="403"/>
      <c r="I46" s="403"/>
      <c r="J46" s="403"/>
      <c r="K46" s="403"/>
      <c r="L46" s="403"/>
      <c r="M46" s="403"/>
      <c r="N46" s="403"/>
      <c r="O46" s="403"/>
      <c r="P46" s="403"/>
      <c r="Q46" s="403"/>
      <c r="R46" s="403"/>
      <c r="S46" s="403"/>
      <c r="T46" s="403"/>
      <c r="U46" s="403"/>
      <c r="V46" s="403"/>
      <c r="W46" s="403"/>
      <c r="X46" s="403"/>
      <c r="Y46" s="403"/>
      <c r="Z46" s="403"/>
      <c r="AA46" s="403"/>
      <c r="AB46" s="403"/>
      <c r="AC46" s="403"/>
      <c r="AD46" s="403"/>
      <c r="AE46" s="403"/>
      <c r="AF46" s="403"/>
      <c r="AG46" s="403"/>
      <c r="AH46" s="404"/>
      <c r="AI46" s="378"/>
      <c r="AJ46" s="378"/>
      <c r="AK46" s="379"/>
      <c r="AL46" s="12"/>
    </row>
    <row r="47" spans="1:38" x14ac:dyDescent="0.25">
      <c r="A47" s="12"/>
      <c r="B47" s="380"/>
      <c r="C47" s="378"/>
      <c r="D47" s="378"/>
      <c r="E47" s="380"/>
      <c r="F47" s="378"/>
      <c r="G47" s="378"/>
      <c r="H47" s="378"/>
      <c r="I47" s="412" t="s">
        <v>613</v>
      </c>
      <c r="J47" s="378"/>
      <c r="K47" s="378"/>
      <c r="L47" s="378"/>
      <c r="M47" s="378"/>
      <c r="N47" s="378"/>
      <c r="O47" s="378"/>
      <c r="P47" s="378"/>
      <c r="Q47" s="378"/>
      <c r="R47" s="378"/>
      <c r="S47" s="378"/>
      <c r="T47" s="378"/>
      <c r="U47" s="378"/>
      <c r="V47" s="378"/>
      <c r="W47" s="378"/>
      <c r="X47" s="378"/>
      <c r="Y47" s="378"/>
      <c r="Z47" s="378"/>
      <c r="AA47" s="378"/>
      <c r="AB47" s="378"/>
      <c r="AC47" s="378"/>
      <c r="AD47" s="378"/>
      <c r="AE47" s="378"/>
      <c r="AF47" s="378"/>
      <c r="AG47" s="378"/>
      <c r="AH47" s="379"/>
      <c r="AI47" s="378"/>
      <c r="AJ47" s="378"/>
      <c r="AK47" s="379"/>
      <c r="AL47" s="12"/>
    </row>
    <row r="48" spans="1:38" ht="18" x14ac:dyDescent="0.25">
      <c r="A48" s="12"/>
      <c r="B48" s="380"/>
      <c r="C48" s="378"/>
      <c r="D48" s="378"/>
      <c r="E48" s="380"/>
      <c r="F48" s="378"/>
      <c r="G48" s="378"/>
      <c r="H48" s="378"/>
      <c r="I48" s="162" t="s">
        <v>614</v>
      </c>
      <c r="J48" s="378"/>
      <c r="K48" s="378"/>
      <c r="L48" s="378"/>
      <c r="M48" s="378"/>
      <c r="N48" s="510">
        <f>'CARGAR datos p calculos'!$L$104</f>
        <v>200000</v>
      </c>
      <c r="O48" s="510"/>
      <c r="P48" s="510"/>
      <c r="Q48" s="510"/>
      <c r="R48" s="510"/>
      <c r="S48" s="510"/>
      <c r="T48" s="378"/>
      <c r="U48" s="378"/>
      <c r="V48" s="378"/>
      <c r="W48" s="378"/>
      <c r="X48" s="378"/>
      <c r="Y48" s="378"/>
      <c r="Z48" s="378"/>
      <c r="AA48" s="378"/>
      <c r="AB48" s="378"/>
      <c r="AC48" s="378"/>
      <c r="AD48" s="378"/>
      <c r="AE48" s="378"/>
      <c r="AF48" s="378"/>
      <c r="AG48" s="378"/>
      <c r="AH48" s="379"/>
      <c r="AI48" s="378"/>
      <c r="AJ48" s="378"/>
      <c r="AK48" s="379"/>
      <c r="AL48" s="12"/>
    </row>
    <row r="49" spans="1:38" ht="18" x14ac:dyDescent="0.25">
      <c r="A49" s="12"/>
      <c r="B49" s="202"/>
      <c r="C49" s="204"/>
      <c r="D49" s="204"/>
      <c r="E49" s="202"/>
      <c r="F49" s="204"/>
      <c r="G49" s="204"/>
      <c r="H49" s="204"/>
      <c r="I49" s="398" t="s">
        <v>615</v>
      </c>
      <c r="J49" s="167"/>
      <c r="K49" s="202"/>
      <c r="L49" s="204"/>
      <c r="M49" s="204"/>
      <c r="N49" s="514">
        <f>'CARGAR datos p calculos'!$L$105</f>
        <v>500000</v>
      </c>
      <c r="O49" s="514"/>
      <c r="P49" s="514"/>
      <c r="Q49" s="514"/>
      <c r="R49" s="514"/>
      <c r="S49" s="514"/>
      <c r="T49" s="204"/>
      <c r="U49" s="204"/>
      <c r="V49" s="204"/>
      <c r="W49" s="204"/>
      <c r="X49" s="204"/>
      <c r="Y49" s="204"/>
      <c r="Z49" s="204"/>
      <c r="AA49" s="204"/>
      <c r="AB49" s="204"/>
      <c r="AC49" s="204"/>
      <c r="AD49" s="204"/>
      <c r="AE49" s="204"/>
      <c r="AF49" s="204"/>
      <c r="AG49" s="204"/>
      <c r="AH49" s="167"/>
      <c r="AI49" s="204"/>
      <c r="AJ49" s="204"/>
      <c r="AK49" s="167"/>
      <c r="AL49" s="12"/>
    </row>
    <row r="50" spans="1:38" ht="15.75" thickBot="1" x14ac:dyDescent="0.3">
      <c r="A50" s="12"/>
      <c r="B50" s="202"/>
      <c r="C50" s="204"/>
      <c r="D50" s="204"/>
      <c r="E50" s="395"/>
      <c r="F50" s="396"/>
      <c r="G50" s="396"/>
      <c r="H50" s="396"/>
      <c r="I50" s="396"/>
      <c r="J50" s="396"/>
      <c r="K50" s="396"/>
      <c r="L50" s="396"/>
      <c r="M50" s="396"/>
      <c r="N50" s="396"/>
      <c r="O50" s="396"/>
      <c r="P50" s="396"/>
      <c r="Q50" s="396"/>
      <c r="R50" s="396"/>
      <c r="S50" s="396"/>
      <c r="T50" s="396"/>
      <c r="U50" s="396"/>
      <c r="V50" s="396"/>
      <c r="W50" s="396"/>
      <c r="X50" s="396"/>
      <c r="Y50" s="396"/>
      <c r="Z50" s="396"/>
      <c r="AA50" s="396"/>
      <c r="AB50" s="396"/>
      <c r="AC50" s="396"/>
      <c r="AD50" s="396"/>
      <c r="AE50" s="396"/>
      <c r="AF50" s="396"/>
      <c r="AG50" s="396"/>
      <c r="AH50" s="397"/>
      <c r="AI50" s="204"/>
      <c r="AJ50" s="204"/>
      <c r="AK50" s="167"/>
      <c r="AL50" s="12"/>
    </row>
    <row r="51" spans="1:38" ht="15.75" thickBot="1" x14ac:dyDescent="0.3">
      <c r="A51" s="12"/>
      <c r="B51" s="142"/>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1"/>
      <c r="AK51" s="143"/>
      <c r="AL51" s="12"/>
    </row>
    <row r="52" spans="1:38" x14ac:dyDescent="0.25">
      <c r="A52" s="12"/>
      <c r="B52" s="142"/>
      <c r="C52" s="141"/>
      <c r="D52" s="141"/>
      <c r="E52" s="135"/>
      <c r="F52" s="136"/>
      <c r="G52" s="136"/>
      <c r="H52" s="136"/>
      <c r="I52" s="136"/>
      <c r="J52" s="136"/>
      <c r="K52" s="136"/>
      <c r="L52" s="136"/>
      <c r="M52" s="136"/>
      <c r="N52" s="136"/>
      <c r="O52" s="136"/>
      <c r="P52" s="136"/>
      <c r="Q52" s="136"/>
      <c r="R52" s="136"/>
      <c r="S52" s="136"/>
      <c r="T52" s="136"/>
      <c r="U52" s="136"/>
      <c r="V52" s="136"/>
      <c r="W52" s="136"/>
      <c r="X52" s="136"/>
      <c r="Y52" s="136"/>
      <c r="Z52" s="136"/>
      <c r="AA52" s="136"/>
      <c r="AB52" s="136"/>
      <c r="AC52" s="136"/>
      <c r="AD52" s="136"/>
      <c r="AE52" s="136"/>
      <c r="AF52" s="136"/>
      <c r="AG52" s="136"/>
      <c r="AH52" s="137"/>
      <c r="AI52" s="141"/>
      <c r="AJ52" s="141"/>
      <c r="AK52" s="143"/>
      <c r="AL52" s="12"/>
    </row>
    <row r="53" spans="1:38" x14ac:dyDescent="0.25">
      <c r="A53" s="12"/>
      <c r="B53" s="142"/>
      <c r="C53" s="141"/>
      <c r="D53" s="141"/>
      <c r="E53" s="142"/>
      <c r="F53" s="141"/>
      <c r="G53" s="141"/>
      <c r="H53" s="141"/>
      <c r="I53" s="392" t="s">
        <v>616</v>
      </c>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3"/>
      <c r="AI53" s="141"/>
      <c r="AJ53" s="141"/>
      <c r="AK53" s="143"/>
      <c r="AL53" s="12"/>
    </row>
    <row r="54" spans="1:38" x14ac:dyDescent="0.25">
      <c r="A54" s="12"/>
      <c r="B54" s="142"/>
      <c r="C54" s="141"/>
      <c r="D54" s="141"/>
      <c r="E54" s="142"/>
      <c r="F54" s="141"/>
      <c r="G54" s="141"/>
      <c r="H54" s="141"/>
      <c r="I54" s="196" t="s">
        <v>617</v>
      </c>
      <c r="J54" s="141"/>
      <c r="K54" s="141"/>
      <c r="L54" s="141"/>
      <c r="M54" s="141"/>
      <c r="N54" s="141"/>
      <c r="O54" s="141"/>
      <c r="P54" s="515">
        <f>'CARGAR datos p calculos'!$L$100</f>
        <v>125000</v>
      </c>
      <c r="Q54" s="515"/>
      <c r="R54" s="515"/>
      <c r="S54" s="515"/>
      <c r="T54" s="515"/>
      <c r="U54" s="515"/>
      <c r="V54" s="141"/>
      <c r="W54" s="141"/>
      <c r="X54" s="141"/>
      <c r="Y54" s="141"/>
      <c r="Z54" s="141"/>
      <c r="AA54" s="141"/>
      <c r="AB54" s="141"/>
      <c r="AC54" s="141"/>
      <c r="AD54" s="141"/>
      <c r="AE54" s="141"/>
      <c r="AF54" s="141"/>
      <c r="AG54" s="141"/>
      <c r="AH54" s="143"/>
      <c r="AI54" s="141"/>
      <c r="AJ54" s="141"/>
      <c r="AK54" s="143"/>
      <c r="AL54" s="12"/>
    </row>
    <row r="55" spans="1:38" x14ac:dyDescent="0.25">
      <c r="A55" s="12"/>
      <c r="B55" s="390"/>
      <c r="C55" s="387"/>
      <c r="D55" s="387"/>
      <c r="E55" s="390"/>
      <c r="F55" s="387"/>
      <c r="G55" s="387"/>
      <c r="H55" s="387"/>
      <c r="I55" s="196" t="s">
        <v>618</v>
      </c>
      <c r="J55" s="387"/>
      <c r="K55" s="387"/>
      <c r="L55" s="387"/>
      <c r="M55" s="387"/>
      <c r="N55" s="387"/>
      <c r="O55" s="387"/>
      <c r="P55" s="516">
        <f>('CARGAR datos p calculos'!$L$100)*2</f>
        <v>250000</v>
      </c>
      <c r="Q55" s="516"/>
      <c r="R55" s="516"/>
      <c r="S55" s="516"/>
      <c r="T55" s="516"/>
      <c r="U55" s="516"/>
      <c r="V55" s="141"/>
      <c r="W55" s="141"/>
      <c r="X55" s="141"/>
      <c r="Y55" s="141"/>
      <c r="Z55" s="141"/>
      <c r="AA55" s="141"/>
      <c r="AB55" s="141"/>
      <c r="AC55" s="141"/>
      <c r="AD55" s="141"/>
      <c r="AE55" s="141"/>
      <c r="AF55" s="141"/>
      <c r="AG55" s="141"/>
      <c r="AH55" s="143"/>
      <c r="AI55" s="141"/>
      <c r="AJ55" s="141"/>
      <c r="AK55" s="143"/>
      <c r="AL55" s="12"/>
    </row>
    <row r="56" spans="1:38" x14ac:dyDescent="0.25">
      <c r="A56" s="12"/>
      <c r="B56" s="390"/>
      <c r="C56" s="387"/>
      <c r="D56" s="387"/>
      <c r="E56" s="390"/>
      <c r="F56" s="387"/>
      <c r="G56" s="387"/>
      <c r="H56" s="387"/>
      <c r="I56" s="196" t="s">
        <v>620</v>
      </c>
      <c r="J56" s="387"/>
      <c r="K56" s="387"/>
      <c r="L56" s="387"/>
      <c r="M56" s="387"/>
      <c r="N56" s="387"/>
      <c r="O56" s="387"/>
      <c r="P56" s="516">
        <f>('CARGAR datos p calculos'!$L$100)*3</f>
        <v>375000</v>
      </c>
      <c r="Q56" s="516"/>
      <c r="R56" s="516"/>
      <c r="S56" s="516"/>
      <c r="T56" s="516"/>
      <c r="U56" s="516"/>
      <c r="V56" s="141"/>
      <c r="W56" s="141"/>
      <c r="X56" s="141"/>
      <c r="Y56" s="141"/>
      <c r="Z56" s="141"/>
      <c r="AA56" s="141"/>
      <c r="AB56" s="141"/>
      <c r="AC56" s="141"/>
      <c r="AD56" s="141"/>
      <c r="AE56" s="141"/>
      <c r="AF56" s="141"/>
      <c r="AG56" s="141"/>
      <c r="AH56" s="143"/>
      <c r="AI56" s="141"/>
      <c r="AJ56" s="141"/>
      <c r="AK56" s="143"/>
      <c r="AL56" s="12"/>
    </row>
    <row r="57" spans="1:38" x14ac:dyDescent="0.25">
      <c r="A57" s="12"/>
      <c r="B57" s="142"/>
      <c r="C57" s="141"/>
      <c r="D57" s="388"/>
      <c r="E57" s="400"/>
      <c r="F57" s="388"/>
      <c r="G57" s="388"/>
      <c r="H57" s="388"/>
      <c r="I57" s="196" t="s">
        <v>621</v>
      </c>
      <c r="J57" s="141"/>
      <c r="K57" s="154"/>
      <c r="L57" s="205"/>
      <c r="M57" s="205"/>
      <c r="N57" s="205"/>
      <c r="O57" s="205"/>
      <c r="P57" s="205"/>
      <c r="Q57" s="205"/>
      <c r="R57" s="205"/>
      <c r="S57" s="154"/>
      <c r="T57" s="141"/>
      <c r="U57" s="141"/>
      <c r="V57" s="141"/>
      <c r="W57" s="141"/>
      <c r="X57" s="141"/>
      <c r="Y57" s="141"/>
      <c r="Z57" s="141"/>
      <c r="AA57" s="141"/>
      <c r="AB57" s="141"/>
      <c r="AC57" s="141"/>
      <c r="AD57" s="141"/>
      <c r="AE57" s="141"/>
      <c r="AF57" s="141"/>
      <c r="AG57" s="141"/>
      <c r="AH57" s="143"/>
      <c r="AI57" s="141"/>
      <c r="AJ57" s="141"/>
      <c r="AK57" s="143"/>
      <c r="AL57" s="12"/>
    </row>
    <row r="58" spans="1:38" x14ac:dyDescent="0.25">
      <c r="A58" s="12"/>
      <c r="B58" s="142"/>
      <c r="C58" s="386"/>
      <c r="D58" s="141"/>
      <c r="E58" s="142"/>
      <c r="F58" s="389"/>
      <c r="G58" s="389"/>
      <c r="H58" s="389"/>
      <c r="I58" s="399" t="s">
        <v>619</v>
      </c>
      <c r="J58" s="141"/>
      <c r="K58" s="141"/>
      <c r="L58" s="386"/>
      <c r="M58" s="141"/>
      <c r="N58" s="141"/>
      <c r="O58" s="389"/>
      <c r="P58" s="389"/>
      <c r="Q58" s="389"/>
      <c r="R58" s="389"/>
      <c r="S58" s="141"/>
      <c r="T58" s="141"/>
      <c r="U58" s="386"/>
      <c r="V58" s="141"/>
      <c r="W58" s="141"/>
      <c r="X58" s="148"/>
      <c r="Y58" s="148"/>
      <c r="Z58" s="148"/>
      <c r="AA58" s="148"/>
      <c r="AB58" s="141"/>
      <c r="AC58" s="141"/>
      <c r="AD58" s="386"/>
      <c r="AE58" s="141"/>
      <c r="AF58" s="141"/>
      <c r="AG58" s="148"/>
      <c r="AH58" s="157"/>
      <c r="AI58" s="148"/>
      <c r="AJ58" s="148"/>
      <c r="AK58" s="143"/>
      <c r="AL58" s="12"/>
    </row>
    <row r="59" spans="1:38" ht="16.5" thickBot="1" x14ac:dyDescent="0.3">
      <c r="A59" s="12"/>
      <c r="B59" s="413"/>
      <c r="C59" s="12"/>
      <c r="D59" s="12"/>
      <c r="E59" s="414"/>
      <c r="F59" s="415"/>
      <c r="G59" s="415"/>
      <c r="H59" s="415"/>
      <c r="I59" s="416"/>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7"/>
      <c r="AI59" s="12"/>
      <c r="AJ59" s="12"/>
      <c r="AK59" s="401"/>
      <c r="AL59" s="12"/>
    </row>
    <row r="60" spans="1:38" ht="16.5" thickBot="1" x14ac:dyDescent="0.3">
      <c r="A60" s="12"/>
      <c r="B60" s="413"/>
      <c r="C60" s="12"/>
      <c r="D60" s="12"/>
      <c r="E60" s="12"/>
      <c r="F60" s="12"/>
      <c r="G60" s="12"/>
      <c r="H60" s="12"/>
      <c r="I60" s="418"/>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401"/>
      <c r="AL60" s="12"/>
    </row>
    <row r="61" spans="1:38" ht="15.75" x14ac:dyDescent="0.25">
      <c r="A61" s="12"/>
      <c r="B61" s="413"/>
      <c r="C61" s="12"/>
      <c r="D61" s="12"/>
      <c r="E61" s="419"/>
      <c r="F61" s="420"/>
      <c r="G61" s="420"/>
      <c r="H61" s="420"/>
      <c r="I61" s="421"/>
      <c r="J61" s="420"/>
      <c r="K61" s="420"/>
      <c r="L61" s="420"/>
      <c r="M61" s="420"/>
      <c r="N61" s="420"/>
      <c r="O61" s="420"/>
      <c r="P61" s="420"/>
      <c r="Q61" s="420"/>
      <c r="R61" s="420"/>
      <c r="S61" s="420"/>
      <c r="T61" s="420"/>
      <c r="U61" s="420"/>
      <c r="V61" s="420"/>
      <c r="W61" s="420"/>
      <c r="X61" s="420"/>
      <c r="Y61" s="420"/>
      <c r="Z61" s="420"/>
      <c r="AA61" s="420"/>
      <c r="AB61" s="420"/>
      <c r="AC61" s="420"/>
      <c r="AD61" s="420"/>
      <c r="AE61" s="420"/>
      <c r="AF61" s="420"/>
      <c r="AG61" s="420"/>
      <c r="AH61" s="422"/>
      <c r="AI61" s="12"/>
      <c r="AJ61" s="12"/>
      <c r="AK61" s="401"/>
      <c r="AL61" s="12"/>
    </row>
    <row r="62" spans="1:38" ht="18" x14ac:dyDescent="0.25">
      <c r="A62" s="12"/>
      <c r="B62" s="413"/>
      <c r="C62" s="12"/>
      <c r="D62" s="12"/>
      <c r="E62" s="413"/>
      <c r="F62" s="12"/>
      <c r="G62" s="12"/>
      <c r="H62" s="12"/>
      <c r="I62" s="405" t="s">
        <v>622</v>
      </c>
      <c r="J62" s="12"/>
      <c r="K62" s="12"/>
      <c r="L62" s="12"/>
      <c r="M62" s="12"/>
      <c r="N62" s="12"/>
      <c r="O62" s="12"/>
      <c r="P62" s="12"/>
      <c r="Q62" s="12"/>
      <c r="R62" s="12"/>
      <c r="S62" s="12"/>
      <c r="T62" s="12"/>
      <c r="U62" s="509">
        <f>'CARGAR datos p calculos'!$L$106</f>
        <v>228000</v>
      </c>
      <c r="V62" s="509"/>
      <c r="W62" s="509"/>
      <c r="X62" s="509"/>
      <c r="Y62" s="509"/>
      <c r="Z62" s="509"/>
      <c r="AA62" s="509"/>
      <c r="AB62" s="12"/>
      <c r="AC62" s="12"/>
      <c r="AD62" s="12"/>
      <c r="AE62" s="12"/>
      <c r="AF62" s="12"/>
      <c r="AG62" s="12"/>
      <c r="AH62" s="401"/>
      <c r="AI62" s="12"/>
      <c r="AJ62" s="12"/>
      <c r="AK62" s="401"/>
      <c r="AL62" s="12"/>
    </row>
    <row r="63" spans="1:38" ht="16.5" thickBot="1" x14ac:dyDescent="0.3">
      <c r="A63" s="12"/>
      <c r="B63" s="413"/>
      <c r="C63" s="12"/>
      <c r="D63" s="12"/>
      <c r="E63" s="414"/>
      <c r="F63" s="415"/>
      <c r="G63" s="415"/>
      <c r="H63" s="415"/>
      <c r="I63" s="423"/>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7"/>
      <c r="AI63" s="12"/>
      <c r="AJ63" s="12"/>
      <c r="AK63" s="401"/>
      <c r="AL63" s="12"/>
    </row>
    <row r="64" spans="1:38" ht="16.5" thickBot="1" x14ac:dyDescent="0.3">
      <c r="A64" s="12"/>
      <c r="B64" s="414"/>
      <c r="C64" s="415"/>
      <c r="D64" s="415"/>
      <c r="E64" s="415"/>
      <c r="F64" s="415"/>
      <c r="G64" s="415"/>
      <c r="H64" s="415"/>
      <c r="I64" s="423"/>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c r="AJ64" s="415"/>
      <c r="AK64" s="417"/>
      <c r="AL64" s="12"/>
    </row>
    <row r="65" spans="1:38" x14ac:dyDescent="0.25">
      <c r="A65" s="12"/>
      <c r="B65" s="12"/>
      <c r="C65" s="12"/>
      <c r="D65" s="12"/>
      <c r="E65" s="196"/>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sheetData>
  <sheetProtection algorithmName="SHA-512" hashValue="rLAbSghypI9rh7XIId+vDg4ri1ghRRQ3zW8dTjPXgFgnLfz4KuJlTFWPKV4gd1nJG8jSgBy2LdW2D3xv/Km6HA==" saltValue="LbB3OzRGaw3QDnJaVK1GJw==" spinCount="100000" sheet="1" objects="1" scenarios="1"/>
  <mergeCells count="21">
    <mergeCell ref="B1:J7"/>
    <mergeCell ref="P22:Y22"/>
    <mergeCell ref="Z26:AF26"/>
    <mergeCell ref="K1:AK7"/>
    <mergeCell ref="P12:V12"/>
    <mergeCell ref="O14:U14"/>
    <mergeCell ref="V10:AB10"/>
    <mergeCell ref="V18:AC18"/>
    <mergeCell ref="U62:AA62"/>
    <mergeCell ref="X43:AE43"/>
    <mergeCell ref="M39:P39"/>
    <mergeCell ref="V39:Y39"/>
    <mergeCell ref="W30:AD30"/>
    <mergeCell ref="Q34:X34"/>
    <mergeCell ref="I38:R38"/>
    <mergeCell ref="S38:Z38"/>
    <mergeCell ref="N48:S48"/>
    <mergeCell ref="N49:S49"/>
    <mergeCell ref="P54:U54"/>
    <mergeCell ref="P55:U55"/>
    <mergeCell ref="P56:U56"/>
  </mergeCells>
  <conditionalFormatting sqref="H12 B14 AB14:AF14 B55:P56 D57:H57 L57:R57 F58:I58 O58:R58">
    <cfRule type="cellIs" dxfId="43" priority="1" stopIfTrue="1" operator="equal">
      <formula>0</formula>
    </cfRule>
  </conditionalFormatting>
  <conditionalFormatting sqref="Y12">
    <cfRule type="cellIs" dxfId="42" priority="2" stopIfTrue="1" operator="equal">
      <formula>0</formula>
    </cfRule>
  </conditionalFormatting>
  <printOptions horizontalCentered="1" verticalCentered="1"/>
  <pageMargins left="0.39370078740157483" right="0.39370078740157483" top="0.39370078740157483" bottom="0.39370078740157483" header="0.31496062992125984" footer="0.31496062992125984"/>
  <pageSetup paperSize="9" scale="7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FE4FA-68A5-4452-91A7-6F7490EEE39F}">
  <sheetPr codeName="Hoja9">
    <tabColor theme="5" tint="0.59999389629810485"/>
  </sheetPr>
  <dimension ref="A1:AK52"/>
  <sheetViews>
    <sheetView showGridLines="0" showRowColHeaders="0" showRuler="0" view="pageLayout" zoomScaleNormal="100" workbookViewId="0">
      <selection activeCell="R27" sqref="R27:AG28"/>
    </sheetView>
  </sheetViews>
  <sheetFormatPr baseColWidth="10" defaultRowHeight="15" x14ac:dyDescent="0.25"/>
  <cols>
    <col min="1" max="36" width="2.7109375" customWidth="1"/>
  </cols>
  <sheetData>
    <row r="1" spans="1:37" ht="12.75" customHeight="1" x14ac:dyDescent="0.25">
      <c r="A1" s="135"/>
      <c r="B1" s="136"/>
      <c r="C1" s="136"/>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7"/>
      <c r="AK1" s="141"/>
    </row>
    <row r="2" spans="1:37" ht="12.75" customHeight="1" x14ac:dyDescent="0.25">
      <c r="A2" s="142"/>
      <c r="B2" s="141"/>
      <c r="C2" s="141"/>
      <c r="D2" s="141"/>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41"/>
      <c r="AF2" s="141"/>
      <c r="AG2" s="141"/>
      <c r="AH2" s="141"/>
      <c r="AI2" s="141"/>
      <c r="AJ2" s="143"/>
      <c r="AK2" s="141"/>
    </row>
    <row r="3" spans="1:37" ht="12.75" customHeight="1" x14ac:dyDescent="0.25">
      <c r="A3" s="142"/>
      <c r="B3" s="141"/>
      <c r="C3" s="141"/>
      <c r="D3" s="141"/>
      <c r="E3" s="141"/>
      <c r="F3" s="141"/>
      <c r="G3" s="141"/>
      <c r="H3" s="141"/>
      <c r="I3" s="141"/>
      <c r="J3" s="141"/>
      <c r="K3" s="141"/>
      <c r="L3" s="141"/>
      <c r="M3" s="219"/>
      <c r="N3" s="219"/>
      <c r="O3" s="219"/>
      <c r="P3" s="141"/>
      <c r="Q3" s="141"/>
      <c r="R3" s="141"/>
      <c r="S3" s="141"/>
      <c r="T3" s="141"/>
      <c r="U3" s="141"/>
      <c r="V3" s="141"/>
      <c r="W3" s="141"/>
      <c r="X3" s="141"/>
      <c r="Y3" s="141"/>
      <c r="Z3" s="141"/>
      <c r="AA3" s="141"/>
      <c r="AB3" s="141"/>
      <c r="AC3" s="141"/>
      <c r="AD3" s="141"/>
      <c r="AE3" s="141"/>
      <c r="AF3" s="141"/>
      <c r="AG3" s="141"/>
      <c r="AH3" s="141"/>
      <c r="AI3" s="141"/>
      <c r="AJ3" s="143"/>
      <c r="AK3" s="141"/>
    </row>
    <row r="4" spans="1:37" ht="12.75" customHeight="1" x14ac:dyDescent="0.25">
      <c r="A4" s="142"/>
      <c r="B4" s="141"/>
      <c r="C4" s="141"/>
      <c r="D4" s="141"/>
      <c r="E4" s="141"/>
      <c r="F4" s="141"/>
      <c r="G4" s="141"/>
      <c r="H4" s="141"/>
      <c r="I4" s="141"/>
      <c r="J4" s="141"/>
      <c r="K4" s="141"/>
      <c r="L4" s="141"/>
      <c r="M4" s="219"/>
      <c r="N4" s="219"/>
      <c r="O4" s="219"/>
      <c r="P4" s="141"/>
      <c r="Q4" s="141"/>
      <c r="R4" s="141"/>
      <c r="S4" s="141"/>
      <c r="T4" s="141"/>
      <c r="U4" s="141"/>
      <c r="V4" s="141"/>
      <c r="W4" s="141"/>
      <c r="X4" s="141"/>
      <c r="Y4" s="141"/>
      <c r="Z4" s="141"/>
      <c r="AA4" s="141"/>
      <c r="AB4" s="141"/>
      <c r="AC4" s="141"/>
      <c r="AD4" s="141"/>
      <c r="AE4" s="141"/>
      <c r="AF4" s="141"/>
      <c r="AG4" s="141"/>
      <c r="AH4" s="141"/>
      <c r="AI4" s="141"/>
      <c r="AJ4" s="143"/>
      <c r="AK4" s="141"/>
    </row>
    <row r="5" spans="1:37" ht="12.75" customHeight="1" x14ac:dyDescent="0.25">
      <c r="A5" s="142"/>
      <c r="B5" s="141"/>
      <c r="C5" s="141"/>
      <c r="D5" s="141"/>
      <c r="E5" s="141"/>
      <c r="F5" s="141"/>
      <c r="G5" s="141"/>
      <c r="H5" s="141"/>
      <c r="I5" s="141"/>
      <c r="J5" s="141"/>
      <c r="K5" s="141"/>
      <c r="L5" s="141"/>
      <c r="M5" s="219"/>
      <c r="N5" s="219"/>
      <c r="O5" s="219"/>
      <c r="P5" s="141"/>
      <c r="Q5" s="141"/>
      <c r="R5" s="141"/>
      <c r="S5" s="141"/>
      <c r="T5" s="141"/>
      <c r="U5" s="141"/>
      <c r="V5" s="141"/>
      <c r="W5" s="141"/>
      <c r="X5" s="141"/>
      <c r="Y5" s="141"/>
      <c r="Z5" s="141"/>
      <c r="AA5" s="141"/>
      <c r="AB5" s="141"/>
      <c r="AC5" s="141"/>
      <c r="AD5" s="141"/>
      <c r="AE5" s="141"/>
      <c r="AF5" s="141"/>
      <c r="AG5" s="141"/>
      <c r="AH5" s="141"/>
      <c r="AI5" s="141"/>
      <c r="AJ5" s="143"/>
      <c r="AK5" s="141"/>
    </row>
    <row r="6" spans="1:37" ht="12.75" customHeight="1" x14ac:dyDescent="0.25">
      <c r="A6" s="142"/>
      <c r="B6" s="141"/>
      <c r="C6" s="141"/>
      <c r="D6" s="141"/>
      <c r="E6" s="141"/>
      <c r="F6" s="141"/>
      <c r="G6" s="141"/>
      <c r="H6" s="141"/>
      <c r="I6" s="141"/>
      <c r="J6" s="141"/>
      <c r="K6" s="141"/>
      <c r="L6" s="141"/>
      <c r="M6" s="219"/>
      <c r="N6" s="219"/>
      <c r="O6" s="219"/>
      <c r="P6" s="141"/>
      <c r="Q6" s="141"/>
      <c r="R6" s="141"/>
      <c r="S6" s="141"/>
      <c r="T6" s="141"/>
      <c r="U6" s="141"/>
      <c r="V6" s="141"/>
      <c r="W6" s="141"/>
      <c r="X6" s="141"/>
      <c r="Y6" s="141"/>
      <c r="Z6" s="141"/>
      <c r="AA6" s="141"/>
      <c r="AB6" s="141"/>
      <c r="AC6" s="141"/>
      <c r="AD6" s="141"/>
      <c r="AE6" s="141"/>
      <c r="AF6" s="141"/>
      <c r="AG6" s="141"/>
      <c r="AH6" s="141"/>
      <c r="AI6" s="141"/>
      <c r="AJ6" s="143"/>
      <c r="AK6" s="141"/>
    </row>
    <row r="7" spans="1:37" ht="12.75" customHeight="1" x14ac:dyDescent="0.25">
      <c r="A7" s="142"/>
      <c r="B7" s="141"/>
      <c r="C7" s="141"/>
      <c r="D7" s="141"/>
      <c r="E7" s="141"/>
      <c r="F7" s="141"/>
      <c r="G7" s="141"/>
      <c r="H7" s="141"/>
      <c r="I7" s="141"/>
      <c r="J7" s="141"/>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3"/>
      <c r="AK7" s="141"/>
    </row>
    <row r="8" spans="1:37" ht="12.75" customHeight="1" x14ac:dyDescent="0.25">
      <c r="A8" s="142"/>
      <c r="B8" s="141"/>
      <c r="C8" s="141"/>
      <c r="D8" s="141"/>
      <c r="E8" s="141"/>
      <c r="F8" s="141"/>
      <c r="G8" s="141"/>
      <c r="H8" s="141"/>
      <c r="I8" s="141"/>
      <c r="J8" s="141"/>
      <c r="K8" s="141"/>
      <c r="L8" s="141"/>
      <c r="M8" s="141"/>
      <c r="N8" s="141"/>
      <c r="O8" s="141"/>
      <c r="P8" s="141"/>
      <c r="Q8" s="141"/>
      <c r="R8" s="141"/>
      <c r="S8" s="141"/>
      <c r="T8" s="141"/>
      <c r="U8" s="141"/>
      <c r="V8" s="141"/>
      <c r="W8" s="141"/>
      <c r="X8" s="141"/>
      <c r="Y8" s="141"/>
      <c r="Z8" s="141"/>
      <c r="AA8" s="141"/>
      <c r="AB8" s="141"/>
      <c r="AC8" s="141"/>
      <c r="AD8" s="141"/>
      <c r="AE8" s="141"/>
      <c r="AF8" s="141"/>
      <c r="AG8" s="141"/>
      <c r="AH8" s="141"/>
      <c r="AI8" s="141"/>
      <c r="AJ8" s="143"/>
      <c r="AK8" s="141"/>
    </row>
    <row r="9" spans="1:37" ht="12.75" customHeight="1" x14ac:dyDescent="0.25">
      <c r="A9" s="142"/>
      <c r="B9" s="141"/>
      <c r="C9" s="141"/>
      <c r="D9" s="141"/>
      <c r="E9" s="141"/>
      <c r="F9" s="141"/>
      <c r="G9" s="141"/>
      <c r="H9" s="141"/>
      <c r="I9" s="141"/>
      <c r="J9" s="141"/>
      <c r="K9" s="141"/>
      <c r="L9" s="141"/>
      <c r="M9" s="141"/>
      <c r="N9" s="141"/>
      <c r="O9" s="141"/>
      <c r="P9" s="141"/>
      <c r="Q9" s="141"/>
      <c r="R9" s="141"/>
      <c r="S9" s="141"/>
      <c r="T9" s="141"/>
      <c r="U9" s="141"/>
      <c r="V9" s="141"/>
      <c r="W9" s="141"/>
      <c r="X9" s="141"/>
      <c r="Y9" s="141"/>
      <c r="Z9" s="141"/>
      <c r="AA9" s="141"/>
      <c r="AB9" s="141"/>
      <c r="AC9" s="141"/>
      <c r="AD9" s="141"/>
      <c r="AE9" s="141"/>
      <c r="AF9" s="141"/>
      <c r="AG9" s="141"/>
      <c r="AH9" s="141"/>
      <c r="AI9" s="141"/>
      <c r="AJ9" s="143"/>
      <c r="AK9" s="141"/>
    </row>
    <row r="10" spans="1:37" ht="12.75" customHeight="1" x14ac:dyDescent="0.25">
      <c r="A10" s="142"/>
      <c r="B10" s="141"/>
      <c r="C10" s="220"/>
      <c r="D10" s="141"/>
      <c r="E10" s="141"/>
      <c r="F10" s="141"/>
      <c r="G10" s="141"/>
      <c r="H10" s="141"/>
      <c r="I10" s="141"/>
      <c r="J10" s="141"/>
      <c r="K10" s="141"/>
      <c r="L10" s="141"/>
      <c r="M10" s="141"/>
      <c r="N10" s="141"/>
      <c r="O10" s="141"/>
      <c r="P10" s="141"/>
      <c r="Q10" s="141"/>
      <c r="R10" s="141"/>
      <c r="S10" s="141"/>
      <c r="T10" s="141"/>
      <c r="U10" s="141"/>
      <c r="V10" s="141"/>
      <c r="W10" s="141"/>
      <c r="X10" s="141"/>
      <c r="Y10" s="141"/>
      <c r="Z10" s="141"/>
      <c r="AA10" s="141"/>
      <c r="AB10" s="141"/>
      <c r="AC10" s="141"/>
      <c r="AD10" s="141"/>
      <c r="AE10" s="141"/>
      <c r="AF10" s="141"/>
      <c r="AG10" s="141"/>
      <c r="AH10" s="141"/>
      <c r="AI10" s="141"/>
      <c r="AJ10" s="143"/>
      <c r="AK10" s="141"/>
    </row>
    <row r="11" spans="1:37" ht="12.75" customHeight="1" x14ac:dyDescent="0.25">
      <c r="A11" s="142"/>
      <c r="B11" s="141"/>
      <c r="C11" s="141"/>
      <c r="D11" s="141"/>
      <c r="E11" s="141"/>
      <c r="F11" s="141"/>
      <c r="G11" s="141"/>
      <c r="H11" s="141"/>
      <c r="I11" s="141"/>
      <c r="J11" s="141"/>
      <c r="K11" s="141"/>
      <c r="L11" s="141"/>
      <c r="M11" s="141"/>
      <c r="N11" s="141"/>
      <c r="O11" s="141"/>
      <c r="P11" s="141"/>
      <c r="Q11" s="141"/>
      <c r="R11" s="141"/>
      <c r="S11" s="141"/>
      <c r="T11" s="141"/>
      <c r="U11" s="141"/>
      <c r="V11" s="141"/>
      <c r="W11" s="141"/>
      <c r="X11" s="141"/>
      <c r="Y11" s="141"/>
      <c r="Z11" s="141"/>
      <c r="AA11" s="141"/>
      <c r="AB11" s="141"/>
      <c r="AC11" s="141"/>
      <c r="AD11" s="141"/>
      <c r="AE11" s="141"/>
      <c r="AF11" s="141"/>
      <c r="AG11" s="141"/>
      <c r="AH11" s="141"/>
      <c r="AI11" s="141"/>
      <c r="AJ11" s="143"/>
      <c r="AK11" s="141"/>
    </row>
    <row r="12" spans="1:37" ht="12.75" customHeight="1" x14ac:dyDescent="0.25">
      <c r="A12" s="142"/>
      <c r="B12" s="141"/>
      <c r="C12" s="152"/>
      <c r="D12" s="141"/>
      <c r="E12" s="141"/>
      <c r="F12" s="221"/>
      <c r="G12" s="141"/>
      <c r="H12" s="141"/>
      <c r="I12" s="141"/>
      <c r="J12" s="141"/>
      <c r="K12" s="141"/>
      <c r="L12" s="141"/>
      <c r="M12" s="141"/>
      <c r="N12" s="141"/>
      <c r="O12" s="141"/>
      <c r="P12" s="141"/>
      <c r="Q12" s="141"/>
      <c r="R12" s="141"/>
      <c r="S12" s="141"/>
      <c r="T12" s="141"/>
      <c r="U12" s="141"/>
      <c r="V12" s="141"/>
      <c r="W12" s="141"/>
      <c r="X12" s="141"/>
      <c r="Y12" s="141"/>
      <c r="Z12" s="141"/>
      <c r="AA12" s="141"/>
      <c r="AB12" s="141"/>
      <c r="AC12" s="141"/>
      <c r="AD12" s="141"/>
      <c r="AE12" s="141"/>
      <c r="AF12" s="141"/>
      <c r="AG12" s="141"/>
      <c r="AH12" s="141"/>
      <c r="AI12" s="141"/>
      <c r="AJ12" s="143"/>
      <c r="AK12" s="141"/>
    </row>
    <row r="13" spans="1:37" ht="12.75" customHeight="1" x14ac:dyDescent="0.25">
      <c r="A13" s="142"/>
      <c r="B13" s="141"/>
      <c r="C13" s="141"/>
      <c r="D13" s="141"/>
      <c r="E13" s="141"/>
      <c r="F13" s="141"/>
      <c r="G13" s="141"/>
      <c r="H13" s="141"/>
      <c r="I13" s="141"/>
      <c r="J13" s="141"/>
      <c r="K13" s="141"/>
      <c r="L13" s="141"/>
      <c r="M13" s="141"/>
      <c r="N13" s="141"/>
      <c r="O13" s="141"/>
      <c r="P13" s="141"/>
      <c r="Q13" s="141"/>
      <c r="R13" s="141"/>
      <c r="S13" s="141"/>
      <c r="T13" s="141"/>
      <c r="U13" s="141"/>
      <c r="V13" s="141"/>
      <c r="W13" s="141"/>
      <c r="X13" s="141"/>
      <c r="Y13" s="141"/>
      <c r="Z13" s="141"/>
      <c r="AA13" s="141"/>
      <c r="AB13" s="141"/>
      <c r="AC13" s="141"/>
      <c r="AD13" s="141"/>
      <c r="AE13" s="141"/>
      <c r="AF13" s="141"/>
      <c r="AG13" s="141"/>
      <c r="AH13" s="141"/>
      <c r="AI13" s="141"/>
      <c r="AJ13" s="143"/>
      <c r="AK13" s="141"/>
    </row>
    <row r="14" spans="1:37" x14ac:dyDescent="0.25">
      <c r="A14" s="142"/>
      <c r="B14" s="141"/>
      <c r="C14" s="148"/>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3"/>
      <c r="AK14" s="141"/>
    </row>
    <row r="15" spans="1:37" ht="15.75" x14ac:dyDescent="0.25">
      <c r="A15" s="142"/>
      <c r="B15" s="222" t="s">
        <v>388</v>
      </c>
      <c r="C15" s="141"/>
      <c r="D15" s="223"/>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3"/>
      <c r="AK15" s="141"/>
    </row>
    <row r="16" spans="1:37" x14ac:dyDescent="0.25">
      <c r="A16" s="142"/>
      <c r="B16" s="141"/>
      <c r="C16" s="141"/>
      <c r="D16" s="223"/>
      <c r="E16" s="154"/>
      <c r="F16" s="154"/>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3"/>
      <c r="AK16" s="141"/>
    </row>
    <row r="17" spans="1:37" ht="15" customHeight="1" x14ac:dyDescent="0.25">
      <c r="A17" s="142"/>
      <c r="B17" s="141"/>
      <c r="C17" s="1041" t="s">
        <v>389</v>
      </c>
      <c r="D17" s="1041"/>
      <c r="E17" s="1041"/>
      <c r="F17" s="1041"/>
      <c r="G17" s="1041"/>
      <c r="H17" s="1041"/>
      <c r="I17" s="1041"/>
      <c r="J17" s="1041"/>
      <c r="K17" s="1041"/>
      <c r="L17" s="1041"/>
      <c r="M17" s="1041"/>
      <c r="N17" s="1041"/>
      <c r="O17" s="1041"/>
      <c r="P17" s="1041"/>
      <c r="Q17" s="1041"/>
      <c r="R17" s="1040" t="s">
        <v>394</v>
      </c>
      <c r="S17" s="1041"/>
      <c r="T17" s="1041"/>
      <c r="U17" s="1041"/>
      <c r="V17" s="1041"/>
      <c r="W17" s="1041"/>
      <c r="X17" s="1041"/>
      <c r="Y17" s="1041"/>
      <c r="Z17" s="1041"/>
      <c r="AA17" s="1041"/>
      <c r="AB17" s="1041"/>
      <c r="AC17" s="1041"/>
      <c r="AD17" s="1041"/>
      <c r="AE17" s="1041"/>
      <c r="AF17" s="1041"/>
      <c r="AG17" s="1041"/>
      <c r="AH17" s="141"/>
      <c r="AI17" s="141"/>
      <c r="AJ17" s="143"/>
      <c r="AK17" s="141"/>
    </row>
    <row r="18" spans="1:37" ht="15" customHeight="1" x14ac:dyDescent="0.25">
      <c r="A18" s="142"/>
      <c r="B18" s="141"/>
      <c r="C18" s="1030"/>
      <c r="D18" s="1030"/>
      <c r="E18" s="1030"/>
      <c r="F18" s="1030"/>
      <c r="G18" s="1030"/>
      <c r="H18" s="1030"/>
      <c r="I18" s="1030"/>
      <c r="J18" s="1030"/>
      <c r="K18" s="1030"/>
      <c r="L18" s="1030"/>
      <c r="M18" s="1030"/>
      <c r="N18" s="1030"/>
      <c r="O18" s="1030"/>
      <c r="P18" s="1030"/>
      <c r="Q18" s="1030"/>
      <c r="R18" s="1042"/>
      <c r="S18" s="1030"/>
      <c r="T18" s="1030"/>
      <c r="U18" s="1030"/>
      <c r="V18" s="1030"/>
      <c r="W18" s="1030"/>
      <c r="X18" s="1030"/>
      <c r="Y18" s="1030"/>
      <c r="Z18" s="1030"/>
      <c r="AA18" s="1030"/>
      <c r="AB18" s="1030"/>
      <c r="AC18" s="1030"/>
      <c r="AD18" s="1030"/>
      <c r="AE18" s="1030"/>
      <c r="AF18" s="1030"/>
      <c r="AG18" s="1030"/>
      <c r="AH18" s="141"/>
      <c r="AI18" s="141"/>
      <c r="AJ18" s="143"/>
      <c r="AK18" s="141"/>
    </row>
    <row r="19" spans="1:37" ht="15" customHeight="1" x14ac:dyDescent="0.25">
      <c r="A19" s="142"/>
      <c r="B19" s="141"/>
      <c r="C19" s="1039" t="s">
        <v>390</v>
      </c>
      <c r="D19" s="1039"/>
      <c r="E19" s="1039"/>
      <c r="F19" s="1039"/>
      <c r="G19" s="1039"/>
      <c r="H19" s="1039"/>
      <c r="I19" s="1039"/>
      <c r="J19" s="1039"/>
      <c r="K19" s="1039"/>
      <c r="L19" s="1039"/>
      <c r="M19" s="1039"/>
      <c r="N19" s="1039"/>
      <c r="O19" s="1039"/>
      <c r="P19" s="1039"/>
      <c r="Q19" s="1039"/>
      <c r="R19" s="1043" t="s">
        <v>395</v>
      </c>
      <c r="S19" s="1039"/>
      <c r="T19" s="1039"/>
      <c r="U19" s="1039"/>
      <c r="V19" s="1039"/>
      <c r="W19" s="1039"/>
      <c r="X19" s="1039"/>
      <c r="Y19" s="1039"/>
      <c r="Z19" s="1039"/>
      <c r="AA19" s="1039"/>
      <c r="AB19" s="1039"/>
      <c r="AC19" s="1039"/>
      <c r="AD19" s="1039"/>
      <c r="AE19" s="1039"/>
      <c r="AF19" s="1039"/>
      <c r="AG19" s="1039"/>
      <c r="AH19" s="141"/>
      <c r="AI19" s="141"/>
      <c r="AJ19" s="143"/>
      <c r="AK19" s="141"/>
    </row>
    <row r="20" spans="1:37" ht="15" customHeight="1" x14ac:dyDescent="0.25">
      <c r="A20" s="142"/>
      <c r="B20" s="141"/>
      <c r="C20" s="1030"/>
      <c r="D20" s="1030"/>
      <c r="E20" s="1030"/>
      <c r="F20" s="1030"/>
      <c r="G20" s="1030"/>
      <c r="H20" s="1030"/>
      <c r="I20" s="1030"/>
      <c r="J20" s="1030"/>
      <c r="K20" s="1030"/>
      <c r="L20" s="1030"/>
      <c r="M20" s="1030"/>
      <c r="N20" s="1030"/>
      <c r="O20" s="1030"/>
      <c r="P20" s="1030"/>
      <c r="Q20" s="1030"/>
      <c r="R20" s="1042"/>
      <c r="S20" s="1030"/>
      <c r="T20" s="1030"/>
      <c r="U20" s="1030"/>
      <c r="V20" s="1030"/>
      <c r="W20" s="1030"/>
      <c r="X20" s="1030"/>
      <c r="Y20" s="1030"/>
      <c r="Z20" s="1030"/>
      <c r="AA20" s="1030"/>
      <c r="AB20" s="1030"/>
      <c r="AC20" s="1030"/>
      <c r="AD20" s="1030"/>
      <c r="AE20" s="1030"/>
      <c r="AF20" s="1030"/>
      <c r="AG20" s="1030"/>
      <c r="AH20" s="141"/>
      <c r="AI20" s="141"/>
      <c r="AJ20" s="143"/>
      <c r="AK20" s="141"/>
    </row>
    <row r="21" spans="1:37" ht="15" customHeight="1" x14ac:dyDescent="0.25">
      <c r="A21" s="142"/>
      <c r="B21" s="141"/>
      <c r="C21" s="1039" t="s">
        <v>391</v>
      </c>
      <c r="D21" s="1039"/>
      <c r="E21" s="1039"/>
      <c r="F21" s="1039"/>
      <c r="G21" s="1039"/>
      <c r="H21" s="1039"/>
      <c r="I21" s="1039"/>
      <c r="J21" s="1039"/>
      <c r="K21" s="1039"/>
      <c r="L21" s="1039"/>
      <c r="M21" s="1039"/>
      <c r="N21" s="1039"/>
      <c r="O21" s="1039"/>
      <c r="P21" s="1039"/>
      <c r="Q21" s="1039"/>
      <c r="R21" s="1043" t="s">
        <v>396</v>
      </c>
      <c r="S21" s="1039"/>
      <c r="T21" s="1039"/>
      <c r="U21" s="1039"/>
      <c r="V21" s="1039"/>
      <c r="W21" s="1039"/>
      <c r="X21" s="1039"/>
      <c r="Y21" s="1039"/>
      <c r="Z21" s="1039"/>
      <c r="AA21" s="1039"/>
      <c r="AB21" s="1039"/>
      <c r="AC21" s="1039"/>
      <c r="AD21" s="1039"/>
      <c r="AE21" s="1039"/>
      <c r="AF21" s="1039"/>
      <c r="AG21" s="1039"/>
      <c r="AH21" s="141"/>
      <c r="AI21" s="141"/>
      <c r="AJ21" s="143"/>
      <c r="AK21" s="141"/>
    </row>
    <row r="22" spans="1:37" ht="15" customHeight="1" x14ac:dyDescent="0.25">
      <c r="A22" s="142"/>
      <c r="B22" s="141"/>
      <c r="C22" s="1030"/>
      <c r="D22" s="1030"/>
      <c r="E22" s="1030"/>
      <c r="F22" s="1030"/>
      <c r="G22" s="1030"/>
      <c r="H22" s="1030"/>
      <c r="I22" s="1030"/>
      <c r="J22" s="1030"/>
      <c r="K22" s="1030"/>
      <c r="L22" s="1030"/>
      <c r="M22" s="1030"/>
      <c r="N22" s="1030"/>
      <c r="O22" s="1030"/>
      <c r="P22" s="1030"/>
      <c r="Q22" s="1030"/>
      <c r="R22" s="1042"/>
      <c r="S22" s="1030"/>
      <c r="T22" s="1030"/>
      <c r="U22" s="1030"/>
      <c r="V22" s="1030"/>
      <c r="W22" s="1030"/>
      <c r="X22" s="1030"/>
      <c r="Y22" s="1030"/>
      <c r="Z22" s="1030"/>
      <c r="AA22" s="1030"/>
      <c r="AB22" s="1030"/>
      <c r="AC22" s="1030"/>
      <c r="AD22" s="1030"/>
      <c r="AE22" s="1030"/>
      <c r="AF22" s="1030"/>
      <c r="AG22" s="1030"/>
      <c r="AH22" s="141"/>
      <c r="AI22" s="141"/>
      <c r="AJ22" s="143"/>
      <c r="AK22" s="141"/>
    </row>
    <row r="23" spans="1:37" ht="15" customHeight="1" x14ac:dyDescent="0.25">
      <c r="A23" s="142"/>
      <c r="B23" s="141"/>
      <c r="C23" s="1039" t="s">
        <v>392</v>
      </c>
      <c r="D23" s="1039"/>
      <c r="E23" s="1039"/>
      <c r="F23" s="1039"/>
      <c r="G23" s="1039"/>
      <c r="H23" s="1039"/>
      <c r="I23" s="1039"/>
      <c r="J23" s="1039"/>
      <c r="K23" s="1039"/>
      <c r="L23" s="1039"/>
      <c r="M23" s="1039"/>
      <c r="N23" s="1039"/>
      <c r="O23" s="1039"/>
      <c r="P23" s="1039"/>
      <c r="Q23" s="1039"/>
      <c r="R23" s="1043" t="s">
        <v>397</v>
      </c>
      <c r="S23" s="1039"/>
      <c r="T23" s="1039"/>
      <c r="U23" s="1039"/>
      <c r="V23" s="1039"/>
      <c r="W23" s="1039"/>
      <c r="X23" s="1039"/>
      <c r="Y23" s="1039"/>
      <c r="Z23" s="1039"/>
      <c r="AA23" s="1039"/>
      <c r="AB23" s="1039"/>
      <c r="AC23" s="1039"/>
      <c r="AD23" s="1039"/>
      <c r="AE23" s="1039"/>
      <c r="AF23" s="1039"/>
      <c r="AG23" s="1039"/>
      <c r="AH23" s="141"/>
      <c r="AI23" s="141"/>
      <c r="AJ23" s="143"/>
      <c r="AK23" s="141"/>
    </row>
    <row r="24" spans="1:37" ht="15" customHeight="1" x14ac:dyDescent="0.25">
      <c r="A24" s="142"/>
      <c r="B24" s="141"/>
      <c r="C24" s="1030"/>
      <c r="D24" s="1030"/>
      <c r="E24" s="1030"/>
      <c r="F24" s="1030"/>
      <c r="G24" s="1030"/>
      <c r="H24" s="1030"/>
      <c r="I24" s="1030"/>
      <c r="J24" s="1030"/>
      <c r="K24" s="1030"/>
      <c r="L24" s="1030"/>
      <c r="M24" s="1030"/>
      <c r="N24" s="1030"/>
      <c r="O24" s="1030"/>
      <c r="P24" s="1030"/>
      <c r="Q24" s="1030"/>
      <c r="R24" s="1042"/>
      <c r="S24" s="1030"/>
      <c r="T24" s="1030"/>
      <c r="U24" s="1030"/>
      <c r="V24" s="1030"/>
      <c r="W24" s="1030"/>
      <c r="X24" s="1030"/>
      <c r="Y24" s="1030"/>
      <c r="Z24" s="1030"/>
      <c r="AA24" s="1030"/>
      <c r="AB24" s="1030"/>
      <c r="AC24" s="1030"/>
      <c r="AD24" s="1030"/>
      <c r="AE24" s="1030"/>
      <c r="AF24" s="1030"/>
      <c r="AG24" s="1030"/>
      <c r="AH24" s="141"/>
      <c r="AI24" s="141"/>
      <c r="AJ24" s="143"/>
      <c r="AK24" s="141"/>
    </row>
    <row r="25" spans="1:37" ht="15" customHeight="1" x14ac:dyDescent="0.25">
      <c r="A25" s="142"/>
      <c r="B25" s="141"/>
      <c r="C25" s="1039" t="s">
        <v>393</v>
      </c>
      <c r="D25" s="1039"/>
      <c r="E25" s="1039"/>
      <c r="F25" s="1039"/>
      <c r="G25" s="1039"/>
      <c r="H25" s="1039"/>
      <c r="I25" s="1039"/>
      <c r="J25" s="1039"/>
      <c r="K25" s="1039"/>
      <c r="L25" s="1039"/>
      <c r="M25" s="1039"/>
      <c r="N25" s="1039"/>
      <c r="O25" s="1039"/>
      <c r="P25" s="1039"/>
      <c r="Q25" s="1039"/>
      <c r="R25" s="1043" t="s">
        <v>646</v>
      </c>
      <c r="S25" s="1039"/>
      <c r="T25" s="1039"/>
      <c r="U25" s="1039"/>
      <c r="V25" s="1039"/>
      <c r="W25" s="1039"/>
      <c r="X25" s="1039"/>
      <c r="Y25" s="1039"/>
      <c r="Z25" s="1039"/>
      <c r="AA25" s="1039"/>
      <c r="AB25" s="1039"/>
      <c r="AC25" s="1039"/>
      <c r="AD25" s="1039"/>
      <c r="AE25" s="1039"/>
      <c r="AF25" s="1039"/>
      <c r="AG25" s="1039"/>
      <c r="AH25" s="141"/>
      <c r="AI25" s="141"/>
      <c r="AJ25" s="143"/>
      <c r="AK25" s="141"/>
    </row>
    <row r="26" spans="1:37" ht="15" customHeight="1" x14ac:dyDescent="0.25">
      <c r="A26" s="142"/>
      <c r="B26" s="141"/>
      <c r="C26" s="1030"/>
      <c r="D26" s="1030"/>
      <c r="E26" s="1030"/>
      <c r="F26" s="1030"/>
      <c r="G26" s="1030"/>
      <c r="H26" s="1030"/>
      <c r="I26" s="1030"/>
      <c r="J26" s="1030"/>
      <c r="K26" s="1030"/>
      <c r="L26" s="1030"/>
      <c r="M26" s="1030"/>
      <c r="N26" s="1030"/>
      <c r="O26" s="1030"/>
      <c r="P26" s="1030"/>
      <c r="Q26" s="1030"/>
      <c r="R26" s="1042"/>
      <c r="S26" s="1030"/>
      <c r="T26" s="1030"/>
      <c r="U26" s="1030"/>
      <c r="V26" s="1030"/>
      <c r="W26" s="1030"/>
      <c r="X26" s="1030"/>
      <c r="Y26" s="1030"/>
      <c r="Z26" s="1030"/>
      <c r="AA26" s="1030"/>
      <c r="AB26" s="1030"/>
      <c r="AC26" s="1030"/>
      <c r="AD26" s="1030"/>
      <c r="AE26" s="1030"/>
      <c r="AF26" s="1030"/>
      <c r="AG26" s="1030"/>
      <c r="AH26" s="141"/>
      <c r="AI26" s="141"/>
      <c r="AJ26" s="143"/>
      <c r="AK26" s="141"/>
    </row>
    <row r="27" spans="1:37" ht="15" customHeight="1" x14ac:dyDescent="0.25">
      <c r="A27" s="142"/>
      <c r="B27" s="141"/>
      <c r="C27" s="1039" t="s">
        <v>32</v>
      </c>
      <c r="D27" s="1039"/>
      <c r="E27" s="1039"/>
      <c r="F27" s="1039"/>
      <c r="G27" s="1039"/>
      <c r="H27" s="1039"/>
      <c r="I27" s="1039"/>
      <c r="J27" s="1039"/>
      <c r="K27" s="1039"/>
      <c r="L27" s="1039"/>
      <c r="M27" s="1039"/>
      <c r="N27" s="1039"/>
      <c r="O27" s="1039"/>
      <c r="P27" s="1039"/>
      <c r="Q27" s="1039"/>
      <c r="R27" s="1043"/>
      <c r="S27" s="1039"/>
      <c r="T27" s="1039"/>
      <c r="U27" s="1039"/>
      <c r="V27" s="1039"/>
      <c r="W27" s="1039"/>
      <c r="X27" s="1039"/>
      <c r="Y27" s="1039"/>
      <c r="Z27" s="1039"/>
      <c r="AA27" s="1039"/>
      <c r="AB27" s="1039"/>
      <c r="AC27" s="1039"/>
      <c r="AD27" s="1039"/>
      <c r="AE27" s="1039"/>
      <c r="AF27" s="1039"/>
      <c r="AG27" s="1039"/>
      <c r="AH27" s="141"/>
      <c r="AI27" s="141"/>
      <c r="AJ27" s="143"/>
      <c r="AK27" s="141"/>
    </row>
    <row r="28" spans="1:37" ht="15" customHeight="1" x14ac:dyDescent="0.25">
      <c r="A28" s="142"/>
      <c r="B28" s="141"/>
      <c r="C28" s="1030"/>
      <c r="D28" s="1030"/>
      <c r="E28" s="1030"/>
      <c r="F28" s="1030"/>
      <c r="G28" s="1030"/>
      <c r="H28" s="1030"/>
      <c r="I28" s="1030"/>
      <c r="J28" s="1030"/>
      <c r="K28" s="1030"/>
      <c r="L28" s="1030"/>
      <c r="M28" s="1030"/>
      <c r="N28" s="1030"/>
      <c r="O28" s="1030"/>
      <c r="P28" s="1030"/>
      <c r="Q28" s="1030"/>
      <c r="R28" s="1042"/>
      <c r="S28" s="1030"/>
      <c r="T28" s="1030"/>
      <c r="U28" s="1030"/>
      <c r="V28" s="1030"/>
      <c r="W28" s="1030"/>
      <c r="X28" s="1030"/>
      <c r="Y28" s="1030"/>
      <c r="Z28" s="1030"/>
      <c r="AA28" s="1030"/>
      <c r="AB28" s="1030"/>
      <c r="AC28" s="1030"/>
      <c r="AD28" s="1030"/>
      <c r="AE28" s="1030"/>
      <c r="AF28" s="1030"/>
      <c r="AG28" s="1030"/>
      <c r="AH28" s="141"/>
      <c r="AI28" s="141"/>
      <c r="AJ28" s="143"/>
      <c r="AK28" s="141"/>
    </row>
    <row r="29" spans="1:37" ht="15" customHeight="1" x14ac:dyDescent="0.25">
      <c r="A29" s="142"/>
      <c r="B29" s="141"/>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141"/>
      <c r="AI29" s="141"/>
      <c r="AJ29" s="143"/>
      <c r="AK29" s="141"/>
    </row>
    <row r="30" spans="1:37" ht="15" customHeight="1" x14ac:dyDescent="0.25">
      <c r="A30" s="142"/>
      <c r="B30" s="1029" t="s">
        <v>398</v>
      </c>
      <c r="C30" s="1029"/>
      <c r="D30" s="1029"/>
      <c r="E30" s="1029"/>
      <c r="F30" s="1030"/>
      <c r="G30" s="1030"/>
      <c r="H30" s="1030"/>
      <c r="I30" s="1030"/>
      <c r="J30" s="1030"/>
      <c r="K30" s="1030"/>
      <c r="L30" s="1030"/>
      <c r="M30" s="1030"/>
      <c r="N30" s="1030"/>
      <c r="O30" s="1030"/>
      <c r="P30" s="1030"/>
      <c r="Q30" s="1030"/>
      <c r="R30" s="284"/>
      <c r="S30" s="284"/>
      <c r="T30" s="284"/>
      <c r="U30" s="284"/>
      <c r="V30" s="284"/>
      <c r="W30" s="284"/>
      <c r="X30" s="284"/>
      <c r="Y30" s="284"/>
      <c r="Z30" s="284"/>
      <c r="AA30" s="284"/>
      <c r="AB30" s="284"/>
      <c r="AC30" s="284"/>
      <c r="AD30" s="284"/>
      <c r="AE30" s="284"/>
      <c r="AF30" s="284"/>
      <c r="AG30" s="284"/>
      <c r="AH30" s="141"/>
      <c r="AI30" s="141"/>
      <c r="AJ30" s="143"/>
      <c r="AK30" s="141"/>
    </row>
    <row r="31" spans="1:37" ht="15" customHeight="1" x14ac:dyDescent="0.25">
      <c r="A31" s="142"/>
      <c r="B31" s="141"/>
      <c r="C31" s="317"/>
      <c r="D31" s="317"/>
      <c r="E31" s="317"/>
      <c r="F31" s="317"/>
      <c r="G31" s="317"/>
      <c r="H31" s="317"/>
      <c r="I31" s="317"/>
      <c r="J31" s="317"/>
      <c r="K31" s="317"/>
      <c r="L31" s="317"/>
      <c r="M31" s="317"/>
      <c r="N31" s="317"/>
      <c r="O31" s="317"/>
      <c r="P31" s="317"/>
      <c r="Q31" s="317"/>
      <c r="R31" s="317"/>
      <c r="S31" s="317"/>
      <c r="T31" s="317"/>
      <c r="U31" s="317"/>
      <c r="V31" s="317"/>
      <c r="W31" s="317"/>
      <c r="X31" s="317"/>
      <c r="Y31" s="317"/>
      <c r="Z31" s="317"/>
      <c r="AA31" s="317"/>
      <c r="AB31" s="317"/>
      <c r="AC31" s="317"/>
      <c r="AD31" s="317"/>
      <c r="AE31" s="317"/>
      <c r="AF31" s="317"/>
      <c r="AG31" s="317"/>
      <c r="AH31" s="141"/>
      <c r="AI31" s="141"/>
      <c r="AJ31" s="143"/>
      <c r="AK31" s="141"/>
    </row>
    <row r="32" spans="1:37" ht="15" customHeight="1" x14ac:dyDescent="0.25">
      <c r="A32" s="142"/>
      <c r="B32" s="1029" t="s">
        <v>387</v>
      </c>
      <c r="C32" s="1029"/>
      <c r="D32" s="1029"/>
      <c r="E32" s="1029"/>
      <c r="F32" s="1029"/>
      <c r="G32" s="1029"/>
      <c r="H32" s="1029"/>
      <c r="I32" s="1034" t="str">
        <f>'CARGAR datos'!E8</f>
        <v>-</v>
      </c>
      <c r="J32" s="1035"/>
      <c r="K32" s="1035"/>
      <c r="L32" s="1035"/>
      <c r="M32" s="1035"/>
      <c r="N32" s="1035"/>
      <c r="O32" s="1035"/>
      <c r="P32" s="1035"/>
      <c r="Q32" s="1035"/>
      <c r="R32" s="1035"/>
      <c r="S32" s="1035"/>
      <c r="T32" s="1035"/>
      <c r="U32" s="1035"/>
      <c r="V32" s="1035"/>
      <c r="W32" s="1035"/>
      <c r="X32" s="1035"/>
      <c r="Y32" s="1035"/>
      <c r="Z32" s="1035"/>
      <c r="AA32" s="1035"/>
      <c r="AB32" s="1035"/>
      <c r="AC32" s="1035"/>
      <c r="AD32" s="1035"/>
      <c r="AE32" s="1035"/>
      <c r="AF32" s="1035"/>
      <c r="AG32" s="1035"/>
      <c r="AH32" s="141"/>
      <c r="AI32" s="141"/>
      <c r="AJ32" s="143"/>
      <c r="AK32" s="141"/>
    </row>
    <row r="33" spans="1:37" ht="15" customHeight="1" x14ac:dyDescent="0.25">
      <c r="A33" s="142"/>
      <c r="B33" s="141"/>
      <c r="C33" s="141"/>
      <c r="D33" s="141"/>
      <c r="E33" s="141"/>
      <c r="F33" s="141"/>
      <c r="G33" s="141"/>
      <c r="H33" s="141"/>
      <c r="I33" s="141"/>
      <c r="J33" s="141"/>
      <c r="K33" s="141"/>
      <c r="L33" s="141"/>
      <c r="M33" s="141"/>
      <c r="N33" s="141"/>
      <c r="O33" s="141"/>
      <c r="P33" s="141"/>
      <c r="Q33" s="141"/>
      <c r="R33" s="141"/>
      <c r="S33" s="141"/>
      <c r="T33" s="141"/>
      <c r="U33" s="141"/>
      <c r="V33" s="141"/>
      <c r="W33" s="141"/>
      <c r="X33" s="141"/>
      <c r="Y33" s="141"/>
      <c r="Z33" s="141"/>
      <c r="AA33" s="141"/>
      <c r="AB33" s="141"/>
      <c r="AC33" s="141"/>
      <c r="AD33" s="141"/>
      <c r="AE33" s="141"/>
      <c r="AF33" s="141"/>
      <c r="AG33" s="141"/>
      <c r="AH33" s="141"/>
      <c r="AI33" s="141"/>
      <c r="AJ33" s="143"/>
      <c r="AK33" s="141"/>
    </row>
    <row r="34" spans="1:37" ht="15" customHeight="1" x14ac:dyDescent="0.25">
      <c r="A34" s="142"/>
      <c r="B34" s="1029" t="s">
        <v>459</v>
      </c>
      <c r="C34" s="1029"/>
      <c r="D34" s="1029"/>
      <c r="E34" s="1029"/>
      <c r="F34" s="1029"/>
      <c r="G34" s="1029"/>
      <c r="H34" s="1029"/>
      <c r="I34" s="1036" t="str">
        <f>'CARGAR datos'!E18</f>
        <v>-</v>
      </c>
      <c r="J34" s="1036"/>
      <c r="K34" s="1036"/>
      <c r="L34" s="1036"/>
      <c r="M34" s="1036"/>
      <c r="N34" s="1036"/>
      <c r="O34" s="1036"/>
      <c r="P34" s="1036"/>
      <c r="Q34" s="1036"/>
      <c r="R34" s="1036"/>
      <c r="S34" s="1036"/>
      <c r="T34" s="1036"/>
      <c r="U34" s="1036"/>
      <c r="V34" s="1036"/>
      <c r="W34" s="1036"/>
      <c r="X34" s="1036"/>
      <c r="Y34" s="1036"/>
      <c r="Z34" s="1036"/>
      <c r="AA34" s="1036"/>
      <c r="AB34" s="1036"/>
      <c r="AC34" s="1036"/>
      <c r="AD34" s="1036"/>
      <c r="AE34" s="1036"/>
      <c r="AF34" s="1036"/>
      <c r="AG34" s="1036"/>
      <c r="AH34" s="141"/>
      <c r="AI34" s="141"/>
      <c r="AJ34" s="143"/>
      <c r="AK34" s="141"/>
    </row>
    <row r="35" spans="1:37" ht="15" customHeight="1" x14ac:dyDescent="0.25">
      <c r="A35" s="142"/>
      <c r="B35" s="141"/>
      <c r="C35" s="141"/>
      <c r="D35" s="141"/>
      <c r="E35" s="141"/>
      <c r="F35" s="141"/>
      <c r="G35" s="141"/>
      <c r="H35" s="141"/>
      <c r="I35" s="141"/>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3"/>
      <c r="AK35" s="141"/>
    </row>
    <row r="36" spans="1:37" ht="15" customHeight="1" x14ac:dyDescent="0.25">
      <c r="A36" s="142"/>
      <c r="B36" s="1031" t="s">
        <v>399</v>
      </c>
      <c r="C36" s="1031"/>
      <c r="D36" s="103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3"/>
      <c r="AK36" s="141"/>
    </row>
    <row r="37" spans="1:37" ht="15" customHeight="1" x14ac:dyDescent="0.25">
      <c r="A37" s="142"/>
      <c r="B37" s="141"/>
      <c r="C37" s="318"/>
      <c r="D37" s="318"/>
      <c r="E37" s="316"/>
      <c r="F37" s="316"/>
      <c r="G37" s="316"/>
      <c r="H37" s="316"/>
      <c r="I37" s="316"/>
      <c r="J37" s="316"/>
      <c r="K37" s="316"/>
      <c r="L37" s="316"/>
      <c r="M37" s="316"/>
      <c r="N37" s="316"/>
      <c r="O37" s="316"/>
      <c r="P37" s="318"/>
      <c r="Q37" s="318"/>
      <c r="R37" s="318"/>
      <c r="S37" s="318"/>
      <c r="T37" s="318"/>
      <c r="U37" s="318"/>
      <c r="V37" s="318"/>
      <c r="W37" s="318"/>
      <c r="X37" s="318"/>
      <c r="Y37" s="318"/>
      <c r="Z37" s="318"/>
      <c r="AA37" s="318"/>
      <c r="AB37" s="318"/>
      <c r="AC37" s="318"/>
      <c r="AD37" s="318"/>
      <c r="AE37" s="318"/>
      <c r="AF37" s="318"/>
      <c r="AG37" s="318"/>
      <c r="AH37" s="141"/>
      <c r="AI37" s="141"/>
      <c r="AJ37" s="143"/>
      <c r="AK37" s="141"/>
    </row>
    <row r="38" spans="1:37" ht="15" customHeight="1" x14ac:dyDescent="0.25">
      <c r="A38" s="142"/>
      <c r="B38" s="141"/>
      <c r="C38" s="318"/>
      <c r="D38" s="318"/>
      <c r="E38" s="318"/>
      <c r="F38" s="318"/>
      <c r="G38" s="318"/>
      <c r="H38" s="318"/>
      <c r="I38" s="318"/>
      <c r="J38" s="318"/>
      <c r="K38" s="318"/>
      <c r="L38" s="318"/>
      <c r="M38" s="318"/>
      <c r="N38" s="318"/>
      <c r="O38" s="318"/>
      <c r="P38" s="318"/>
      <c r="Q38" s="318"/>
      <c r="R38" s="318"/>
      <c r="S38" s="318"/>
      <c r="T38" s="318"/>
      <c r="U38" s="318"/>
      <c r="V38" s="318"/>
      <c r="W38" s="318"/>
      <c r="X38" s="318"/>
      <c r="Y38" s="318"/>
      <c r="Z38" s="318"/>
      <c r="AA38" s="318"/>
      <c r="AB38" s="318"/>
      <c r="AC38" s="318"/>
      <c r="AD38" s="318"/>
      <c r="AE38" s="318"/>
      <c r="AF38" s="318"/>
      <c r="AG38" s="318"/>
      <c r="AH38" s="141"/>
      <c r="AI38" s="141"/>
      <c r="AJ38" s="143"/>
      <c r="AK38" s="141"/>
    </row>
    <row r="39" spans="1:37" ht="15.75" x14ac:dyDescent="0.25">
      <c r="A39" s="142"/>
      <c r="B39" s="1037" t="s">
        <v>460</v>
      </c>
      <c r="C39" s="1037"/>
      <c r="D39" s="1037"/>
      <c r="E39" s="1037"/>
      <c r="F39" s="1037"/>
      <c r="G39" s="1037"/>
      <c r="H39" s="1037"/>
      <c r="I39" s="1037"/>
      <c r="J39" s="1037"/>
      <c r="K39" s="1037"/>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141"/>
      <c r="AI39" s="141"/>
      <c r="AJ39" s="143"/>
      <c r="AK39" s="141"/>
    </row>
    <row r="40" spans="1:37" ht="15.75" x14ac:dyDescent="0.25">
      <c r="A40" s="142"/>
      <c r="B40" s="461"/>
      <c r="C40" s="461"/>
      <c r="D40" s="461"/>
      <c r="E40" s="461"/>
      <c r="F40" s="461"/>
      <c r="G40" s="461"/>
      <c r="H40" s="461"/>
      <c r="I40" s="461"/>
      <c r="J40" s="461"/>
      <c r="K40" s="461"/>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141"/>
      <c r="AI40" s="141"/>
      <c r="AJ40" s="143"/>
      <c r="AK40" s="141"/>
    </row>
    <row r="41" spans="1:37" ht="15.75" x14ac:dyDescent="0.25">
      <c r="A41" s="142"/>
      <c r="B41" s="1029" t="s">
        <v>398</v>
      </c>
      <c r="C41" s="1029"/>
      <c r="D41" s="1029"/>
      <c r="E41" s="1029"/>
      <c r="F41" s="1030"/>
      <c r="G41" s="1030"/>
      <c r="H41" s="1030"/>
      <c r="I41" s="1030"/>
      <c r="J41" s="1030"/>
      <c r="K41" s="1030"/>
      <c r="L41" s="1030"/>
      <c r="M41" s="1030"/>
      <c r="N41" s="1030"/>
      <c r="O41" s="1030"/>
      <c r="P41" s="1030"/>
      <c r="Q41" s="1030"/>
      <c r="R41" s="319"/>
      <c r="S41" s="319"/>
      <c r="T41" s="319"/>
      <c r="U41" s="319"/>
      <c r="V41" s="319"/>
      <c r="W41" s="319"/>
      <c r="X41" s="319"/>
      <c r="Y41" s="319"/>
      <c r="Z41" s="319"/>
      <c r="AA41" s="319"/>
      <c r="AB41" s="319"/>
      <c r="AC41" s="319"/>
      <c r="AD41" s="319"/>
      <c r="AE41" s="319"/>
      <c r="AF41" s="319"/>
      <c r="AG41" s="319"/>
      <c r="AH41" s="141"/>
      <c r="AI41" s="141"/>
      <c r="AJ41" s="143"/>
      <c r="AK41" s="141"/>
    </row>
    <row r="42" spans="1:37" ht="16.5" thickBot="1" x14ac:dyDescent="0.3">
      <c r="A42" s="142"/>
      <c r="B42" s="220"/>
      <c r="C42" s="220"/>
      <c r="D42" s="220"/>
      <c r="E42" s="220"/>
      <c r="F42" s="462"/>
      <c r="G42" s="462"/>
      <c r="H42" s="462"/>
      <c r="I42" s="462"/>
      <c r="J42" s="462"/>
      <c r="K42" s="462"/>
      <c r="L42" s="462"/>
      <c r="M42" s="462"/>
      <c r="N42" s="462"/>
      <c r="O42" s="462"/>
      <c r="P42" s="462"/>
      <c r="Q42" s="462"/>
      <c r="R42" s="319"/>
      <c r="S42" s="319"/>
      <c r="T42" s="319"/>
      <c r="U42" s="319"/>
      <c r="V42" s="319"/>
      <c r="W42" s="319"/>
      <c r="X42" s="319"/>
      <c r="Y42" s="319"/>
      <c r="Z42" s="319"/>
      <c r="AA42" s="319"/>
      <c r="AB42" s="319"/>
      <c r="AC42" s="319"/>
      <c r="AD42" s="319"/>
      <c r="AE42" s="319"/>
      <c r="AF42" s="319"/>
      <c r="AG42" s="319"/>
      <c r="AH42" s="141"/>
      <c r="AI42" s="141"/>
      <c r="AJ42" s="143"/>
      <c r="AK42" s="141"/>
    </row>
    <row r="43" spans="1:37" ht="16.5" thickBot="1" x14ac:dyDescent="0.3">
      <c r="A43" s="142"/>
      <c r="B43" s="1031" t="s">
        <v>641</v>
      </c>
      <c r="C43" s="1031"/>
      <c r="D43" s="1031"/>
      <c r="E43" s="1031"/>
      <c r="F43" s="1031"/>
      <c r="G43" s="1031"/>
      <c r="H43" s="1032"/>
      <c r="I43" s="1033"/>
      <c r="J43" s="462"/>
      <c r="K43" s="462"/>
      <c r="L43" s="462"/>
      <c r="M43" s="462"/>
      <c r="N43" s="462"/>
      <c r="O43" s="462"/>
      <c r="P43" s="462"/>
      <c r="Q43" s="462"/>
      <c r="R43" s="319"/>
      <c r="S43" s="319"/>
      <c r="T43" s="319"/>
      <c r="U43" s="319"/>
      <c r="V43" s="319"/>
      <c r="W43" s="319"/>
      <c r="X43" s="319"/>
      <c r="Y43" s="319"/>
      <c r="Z43" s="319"/>
      <c r="AA43" s="319"/>
      <c r="AB43" s="319"/>
      <c r="AC43" s="319"/>
      <c r="AD43" s="319"/>
      <c r="AE43" s="319"/>
      <c r="AF43" s="319"/>
      <c r="AG43" s="319"/>
      <c r="AH43" s="141"/>
      <c r="AI43" s="141"/>
      <c r="AJ43" s="143"/>
      <c r="AK43" s="141"/>
    </row>
    <row r="44" spans="1:37" ht="16.5" thickBot="1" x14ac:dyDescent="0.3">
      <c r="A44" s="142"/>
      <c r="B44" s="460"/>
      <c r="C44" s="460"/>
      <c r="D44" s="460"/>
      <c r="E44" s="460"/>
      <c r="F44" s="460"/>
      <c r="G44" s="460"/>
      <c r="H44" s="222"/>
      <c r="I44" s="462"/>
      <c r="J44" s="462"/>
      <c r="K44" s="462"/>
      <c r="L44" s="462"/>
      <c r="M44" s="462"/>
      <c r="N44" s="462"/>
      <c r="O44" s="462"/>
      <c r="P44" s="462"/>
      <c r="Q44" s="462"/>
      <c r="R44" s="319"/>
      <c r="S44" s="319"/>
      <c r="T44" s="319"/>
      <c r="U44" s="319"/>
      <c r="V44" s="319"/>
      <c r="W44" s="319"/>
      <c r="X44" s="319"/>
      <c r="Y44" s="319"/>
      <c r="Z44" s="319"/>
      <c r="AA44" s="319"/>
      <c r="AB44" s="319"/>
      <c r="AC44" s="319"/>
      <c r="AD44" s="319"/>
      <c r="AE44" s="319"/>
      <c r="AF44" s="319"/>
      <c r="AG44" s="319"/>
      <c r="AH44" s="141"/>
      <c r="AI44" s="141"/>
      <c r="AJ44" s="143"/>
      <c r="AK44" s="141"/>
    </row>
    <row r="45" spans="1:37" ht="16.5" thickBot="1" x14ac:dyDescent="0.3">
      <c r="A45" s="142"/>
      <c r="B45" s="1031" t="s">
        <v>642</v>
      </c>
      <c r="C45" s="1031"/>
      <c r="D45" s="1031"/>
      <c r="E45" s="1031"/>
      <c r="F45" s="1031"/>
      <c r="G45" s="1031"/>
      <c r="H45" s="1032"/>
      <c r="I45" s="1033"/>
      <c r="J45" s="462"/>
      <c r="K45" s="462"/>
      <c r="L45" s="462"/>
      <c r="M45" s="462"/>
      <c r="N45" s="462"/>
      <c r="O45" s="462"/>
      <c r="P45" s="462"/>
      <c r="Q45" s="462"/>
      <c r="R45" s="319"/>
      <c r="S45" s="319"/>
      <c r="T45" s="319"/>
      <c r="U45" s="319"/>
      <c r="V45" s="319"/>
      <c r="W45" s="319"/>
      <c r="X45" s="319"/>
      <c r="Y45" s="319"/>
      <c r="Z45" s="319"/>
      <c r="AA45" s="319"/>
      <c r="AB45" s="319"/>
      <c r="AC45" s="319"/>
      <c r="AD45" s="319"/>
      <c r="AE45" s="319"/>
      <c r="AF45" s="319"/>
      <c r="AG45" s="319"/>
      <c r="AH45" s="141"/>
      <c r="AI45" s="141"/>
      <c r="AJ45" s="143"/>
      <c r="AK45" s="141"/>
    </row>
    <row r="46" spans="1:37" x14ac:dyDescent="0.25">
      <c r="A46" s="142"/>
      <c r="B46" s="141"/>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141"/>
      <c r="AB46" s="141"/>
      <c r="AC46" s="141"/>
      <c r="AD46" s="141"/>
      <c r="AE46" s="141"/>
      <c r="AF46" s="141"/>
      <c r="AG46" s="141"/>
      <c r="AH46" s="141"/>
      <c r="AI46" s="141"/>
      <c r="AJ46" s="143"/>
      <c r="AK46" s="141"/>
    </row>
    <row r="47" spans="1:37" ht="15.75" x14ac:dyDescent="0.25">
      <c r="A47" s="142"/>
      <c r="B47" s="1029" t="s">
        <v>461</v>
      </c>
      <c r="C47" s="1029"/>
      <c r="D47" s="1029"/>
      <c r="E47" s="1029"/>
      <c r="F47" s="1029"/>
      <c r="G47" s="1029"/>
      <c r="H47" s="1029"/>
      <c r="I47" s="1038"/>
      <c r="J47" s="1038"/>
      <c r="K47" s="1038"/>
      <c r="L47" s="1038"/>
      <c r="M47" s="1038"/>
      <c r="N47" s="1038"/>
      <c r="O47" s="1038"/>
      <c r="P47" s="1038"/>
      <c r="Q47" s="1038"/>
      <c r="R47" s="1038"/>
      <c r="S47" s="1038"/>
      <c r="T47" s="1038"/>
      <c r="U47" s="1038"/>
      <c r="V47" s="1038"/>
      <c r="W47" s="1038"/>
      <c r="X47" s="1038"/>
      <c r="Y47" s="1038"/>
      <c r="Z47" s="1038"/>
      <c r="AA47" s="1038"/>
      <c r="AB47" s="1038"/>
      <c r="AC47" s="1038"/>
      <c r="AD47" s="1038"/>
      <c r="AE47" s="1038"/>
      <c r="AF47" s="1038"/>
      <c r="AG47" s="1038"/>
      <c r="AH47" s="141"/>
      <c r="AI47" s="141"/>
      <c r="AJ47" s="143"/>
      <c r="AK47" s="141"/>
    </row>
    <row r="48" spans="1:37" x14ac:dyDescent="0.25">
      <c r="A48" s="142"/>
      <c r="B48" s="141"/>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141"/>
      <c r="AB48" s="141"/>
      <c r="AC48" s="141"/>
      <c r="AD48" s="141"/>
      <c r="AE48" s="141"/>
      <c r="AF48" s="141"/>
      <c r="AG48" s="141"/>
      <c r="AH48" s="141"/>
      <c r="AI48" s="141"/>
      <c r="AJ48" s="143"/>
      <c r="AK48" s="141"/>
    </row>
    <row r="49" spans="1:37" ht="15.75" x14ac:dyDescent="0.25">
      <c r="A49" s="142"/>
      <c r="B49" s="1031" t="s">
        <v>399</v>
      </c>
      <c r="C49" s="1031"/>
      <c r="D49" s="1031"/>
      <c r="E49" s="141"/>
      <c r="F49" s="141"/>
      <c r="G49" s="141"/>
      <c r="H49" s="141"/>
      <c r="I49" s="141"/>
      <c r="J49" s="141"/>
      <c r="K49" s="141"/>
      <c r="L49" s="141"/>
      <c r="M49" s="14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3"/>
      <c r="AK49" s="141"/>
    </row>
    <row r="50" spans="1:37" x14ac:dyDescent="0.25">
      <c r="A50" s="142"/>
      <c r="B50" s="141"/>
      <c r="C50" s="141"/>
      <c r="D50" s="141"/>
      <c r="E50" s="320"/>
      <c r="F50" s="320"/>
      <c r="G50" s="320"/>
      <c r="H50" s="320"/>
      <c r="I50" s="320"/>
      <c r="J50" s="320"/>
      <c r="K50" s="320"/>
      <c r="L50" s="320"/>
      <c r="M50" s="320"/>
      <c r="N50" s="320"/>
      <c r="O50" s="320"/>
      <c r="P50" s="141"/>
      <c r="Q50" s="141"/>
      <c r="R50" s="141"/>
      <c r="S50" s="141"/>
      <c r="T50" s="141"/>
      <c r="U50" s="141"/>
      <c r="V50" s="141"/>
      <c r="W50" s="141"/>
      <c r="X50" s="141"/>
      <c r="Y50" s="141"/>
      <c r="Z50" s="141"/>
      <c r="AA50" s="141"/>
      <c r="AB50" s="141"/>
      <c r="AC50" s="141"/>
      <c r="AD50" s="141"/>
      <c r="AE50" s="141"/>
      <c r="AF50" s="141"/>
      <c r="AG50" s="141"/>
      <c r="AH50" s="141"/>
      <c r="AI50" s="141"/>
      <c r="AJ50" s="143"/>
      <c r="AK50" s="141"/>
    </row>
    <row r="51" spans="1:37" ht="15.75" thickBot="1" x14ac:dyDescent="0.3">
      <c r="A51" s="145"/>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7"/>
      <c r="AK51" s="141"/>
    </row>
    <row r="52" spans="1:37" x14ac:dyDescent="0.25">
      <c r="A52" s="141"/>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1"/>
      <c r="AK52" s="141"/>
    </row>
  </sheetData>
  <sheetProtection algorithmName="SHA-512" hashValue="YXhyJsURVDUXf6UMdvAzJGkBt6N7+TNV8hyBMO6zFUneUKMBxB24aSNreYJ+pvR9Z2tsLTZVzj3Tm0hJ8PH0lA==" saltValue="kYHAc0rK6acNoHwDzCDYLg==" spinCount="100000" sheet="1" objects="1" scenarios="1" selectLockedCells="1"/>
  <mergeCells count="29">
    <mergeCell ref="C25:Q26"/>
    <mergeCell ref="C27:Q28"/>
    <mergeCell ref="R17:AG18"/>
    <mergeCell ref="R19:AG20"/>
    <mergeCell ref="R21:AG22"/>
    <mergeCell ref="R23:AG24"/>
    <mergeCell ref="R25:AG26"/>
    <mergeCell ref="R27:AG28"/>
    <mergeCell ref="C17:Q18"/>
    <mergeCell ref="C19:Q20"/>
    <mergeCell ref="C21:Q22"/>
    <mergeCell ref="C23:Q24"/>
    <mergeCell ref="B49:D49"/>
    <mergeCell ref="B39:K39"/>
    <mergeCell ref="B47:H47"/>
    <mergeCell ref="I47:AG47"/>
    <mergeCell ref="B45:G45"/>
    <mergeCell ref="H45:I45"/>
    <mergeCell ref="B30:E30"/>
    <mergeCell ref="F30:Q30"/>
    <mergeCell ref="B41:E41"/>
    <mergeCell ref="F41:Q41"/>
    <mergeCell ref="B43:G43"/>
    <mergeCell ref="H43:I43"/>
    <mergeCell ref="B36:D36"/>
    <mergeCell ref="B32:H32"/>
    <mergeCell ref="B34:H34"/>
    <mergeCell ref="I32:AG32"/>
    <mergeCell ref="I34:AG34"/>
  </mergeCells>
  <printOptions horizontalCentered="1" verticalCentered="1"/>
  <pageMargins left="0" right="0" top="0.70866141732283472" bottom="0" header="0.43307086614173229"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E408B-DD89-463C-A7EC-1D0B7E789E31}">
  <sheetPr codeName="Hoja10">
    <tabColor rgb="FFFFC000"/>
  </sheetPr>
  <dimension ref="A1:AJ217"/>
  <sheetViews>
    <sheetView showGridLines="0" showRowColHeaders="0" showRuler="0" view="pageLayout" zoomScaleNormal="100" workbookViewId="0">
      <selection activeCell="AD217" sqref="AD217:AG217"/>
    </sheetView>
  </sheetViews>
  <sheetFormatPr baseColWidth="10" defaultRowHeight="15" x14ac:dyDescent="0.25"/>
  <cols>
    <col min="1" max="79" width="2.7109375" customWidth="1"/>
  </cols>
  <sheetData>
    <row r="1" spans="1:36" ht="17.25" customHeight="1" x14ac:dyDescent="0.25">
      <c r="A1" s="517" t="e" vm="7">
        <v>#VALUE!</v>
      </c>
      <c r="B1" s="518"/>
      <c r="C1" s="518"/>
      <c r="D1" s="518"/>
      <c r="E1" s="518"/>
      <c r="F1" s="518"/>
      <c r="G1" s="518"/>
      <c r="H1" s="518"/>
      <c r="I1" s="519"/>
      <c r="J1" s="526" t="s">
        <v>538</v>
      </c>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8"/>
    </row>
    <row r="2" spans="1:36" ht="15" customHeight="1" x14ac:dyDescent="0.25">
      <c r="A2" s="520"/>
      <c r="B2" s="521"/>
      <c r="C2" s="521"/>
      <c r="D2" s="521"/>
      <c r="E2" s="521"/>
      <c r="F2" s="521"/>
      <c r="G2" s="521"/>
      <c r="H2" s="521"/>
      <c r="I2" s="522"/>
      <c r="J2" s="529"/>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1"/>
    </row>
    <row r="3" spans="1:36" ht="15" customHeight="1" x14ac:dyDescent="0.25">
      <c r="A3" s="520"/>
      <c r="B3" s="521"/>
      <c r="C3" s="521"/>
      <c r="D3" s="521"/>
      <c r="E3" s="521"/>
      <c r="F3" s="521"/>
      <c r="G3" s="521"/>
      <c r="H3" s="521"/>
      <c r="I3" s="522"/>
      <c r="J3" s="529"/>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1"/>
    </row>
    <row r="4" spans="1:36" ht="15" customHeight="1" x14ac:dyDescent="0.25">
      <c r="A4" s="520"/>
      <c r="B4" s="521"/>
      <c r="C4" s="521"/>
      <c r="D4" s="521"/>
      <c r="E4" s="521"/>
      <c r="F4" s="521"/>
      <c r="G4" s="521"/>
      <c r="H4" s="521"/>
      <c r="I4" s="522"/>
      <c r="J4" s="1048" t="s">
        <v>528</v>
      </c>
      <c r="K4" s="1049"/>
      <c r="L4" s="1049"/>
      <c r="M4" s="1049"/>
      <c r="N4" s="1049"/>
      <c r="O4" s="1049"/>
      <c r="P4" s="1049"/>
      <c r="Q4" s="1049"/>
      <c r="R4" s="1049"/>
      <c r="S4" s="1049"/>
      <c r="T4" s="1049"/>
      <c r="U4" s="1049"/>
      <c r="V4" s="1049"/>
      <c r="W4" s="1049"/>
      <c r="X4" s="1049"/>
      <c r="Y4" s="1049"/>
      <c r="Z4" s="1049"/>
      <c r="AA4" s="1049"/>
      <c r="AB4" s="1049"/>
      <c r="AC4" s="1049"/>
      <c r="AD4" s="1049"/>
      <c r="AE4" s="1049"/>
      <c r="AF4" s="1049"/>
      <c r="AG4" s="1049"/>
      <c r="AH4" s="1049"/>
      <c r="AI4" s="1049"/>
      <c r="AJ4" s="1050"/>
    </row>
    <row r="5" spans="1:36" ht="15.75" customHeight="1" x14ac:dyDescent="0.25">
      <c r="A5" s="520"/>
      <c r="B5" s="521"/>
      <c r="C5" s="521"/>
      <c r="D5" s="521"/>
      <c r="E5" s="521"/>
      <c r="F5" s="521"/>
      <c r="G5" s="521"/>
      <c r="H5" s="521"/>
      <c r="I5" s="522"/>
      <c r="J5" s="1048"/>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50"/>
    </row>
    <row r="6" spans="1:36" ht="15" customHeight="1" x14ac:dyDescent="0.25">
      <c r="A6" s="520"/>
      <c r="B6" s="521"/>
      <c r="C6" s="521"/>
      <c r="D6" s="521"/>
      <c r="E6" s="521"/>
      <c r="F6" s="521"/>
      <c r="G6" s="521"/>
      <c r="H6" s="521"/>
      <c r="I6" s="522"/>
      <c r="J6" s="1048"/>
      <c r="K6" s="1049"/>
      <c r="L6" s="1049"/>
      <c r="M6" s="1049"/>
      <c r="N6" s="1049"/>
      <c r="O6" s="1049"/>
      <c r="P6" s="1049"/>
      <c r="Q6" s="1049"/>
      <c r="R6" s="1049"/>
      <c r="S6" s="1049"/>
      <c r="T6" s="1049"/>
      <c r="U6" s="1049"/>
      <c r="V6" s="1049"/>
      <c r="W6" s="1049"/>
      <c r="X6" s="1049"/>
      <c r="Y6" s="1049"/>
      <c r="Z6" s="1049"/>
      <c r="AA6" s="1049"/>
      <c r="AB6" s="1049"/>
      <c r="AC6" s="1049"/>
      <c r="AD6" s="1049"/>
      <c r="AE6" s="1049"/>
      <c r="AF6" s="1049"/>
      <c r="AG6" s="1049"/>
      <c r="AH6" s="1049"/>
      <c r="AI6" s="1049"/>
      <c r="AJ6" s="1050"/>
    </row>
    <row r="7" spans="1:36" x14ac:dyDescent="0.25">
      <c r="A7" s="520"/>
      <c r="B7" s="521"/>
      <c r="C7" s="521"/>
      <c r="D7" s="521"/>
      <c r="E7" s="521"/>
      <c r="F7" s="521"/>
      <c r="G7" s="521"/>
      <c r="H7" s="521"/>
      <c r="I7" s="522"/>
      <c r="J7" s="1048"/>
      <c r="K7" s="1049"/>
      <c r="L7" s="1049"/>
      <c r="M7" s="1049"/>
      <c r="N7" s="1049"/>
      <c r="O7" s="1049"/>
      <c r="P7" s="1049"/>
      <c r="Q7" s="1049"/>
      <c r="R7" s="1049"/>
      <c r="S7" s="1049"/>
      <c r="T7" s="1049"/>
      <c r="U7" s="1049"/>
      <c r="V7" s="1049"/>
      <c r="W7" s="1049"/>
      <c r="X7" s="1049"/>
      <c r="Y7" s="1049"/>
      <c r="Z7" s="1049"/>
      <c r="AA7" s="1049"/>
      <c r="AB7" s="1049"/>
      <c r="AC7" s="1049"/>
      <c r="AD7" s="1049"/>
      <c r="AE7" s="1049"/>
      <c r="AF7" s="1049"/>
      <c r="AG7" s="1049"/>
      <c r="AH7" s="1049"/>
      <c r="AI7" s="1049"/>
      <c r="AJ7" s="1050"/>
    </row>
    <row r="8" spans="1:36" ht="15.75" thickBot="1" x14ac:dyDescent="0.3">
      <c r="A8" s="520"/>
      <c r="B8" s="521"/>
      <c r="C8" s="521"/>
      <c r="D8" s="521"/>
      <c r="E8" s="521"/>
      <c r="F8" s="521"/>
      <c r="G8" s="521"/>
      <c r="H8" s="521"/>
      <c r="I8" s="522"/>
      <c r="J8" s="1051"/>
      <c r="K8" s="1052"/>
      <c r="L8" s="1052"/>
      <c r="M8" s="1052"/>
      <c r="N8" s="1052"/>
      <c r="O8" s="1052"/>
      <c r="P8" s="1052"/>
      <c r="Q8" s="1052"/>
      <c r="R8" s="1052"/>
      <c r="S8" s="1052"/>
      <c r="T8" s="1052"/>
      <c r="U8" s="1052"/>
      <c r="V8" s="1052"/>
      <c r="W8" s="1052"/>
      <c r="X8" s="1052"/>
      <c r="Y8" s="1052"/>
      <c r="Z8" s="1052"/>
      <c r="AA8" s="1052"/>
      <c r="AB8" s="1052"/>
      <c r="AC8" s="1052"/>
      <c r="AD8" s="1052"/>
      <c r="AE8" s="1052"/>
      <c r="AF8" s="1052"/>
      <c r="AG8" s="1052"/>
      <c r="AH8" s="1052"/>
      <c r="AI8" s="1052"/>
      <c r="AJ8" s="1053"/>
    </row>
    <row r="9" spans="1:36" x14ac:dyDescent="0.25">
      <c r="A9" s="135"/>
      <c r="B9" s="136"/>
      <c r="C9" s="136"/>
      <c r="D9" s="136"/>
      <c r="E9" s="136"/>
      <c r="F9" s="136"/>
      <c r="G9" s="136"/>
      <c r="H9" s="136"/>
      <c r="I9" s="136"/>
      <c r="J9" s="366"/>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2"/>
    </row>
    <row r="10" spans="1:36" ht="15" customHeight="1" x14ac:dyDescent="0.25">
      <c r="A10" s="142"/>
      <c r="B10" s="875" t="s">
        <v>387</v>
      </c>
      <c r="C10" s="875"/>
      <c r="D10" s="875"/>
      <c r="E10" s="875"/>
      <c r="F10" s="875"/>
      <c r="G10" s="875"/>
      <c r="H10" s="877" t="str">
        <f>'CARGAR datos'!E8</f>
        <v>-</v>
      </c>
      <c r="I10" s="877"/>
      <c r="J10" s="877"/>
      <c r="K10" s="877"/>
      <c r="L10" s="877"/>
      <c r="M10" s="877"/>
      <c r="N10" s="877"/>
      <c r="O10" s="877"/>
      <c r="P10" s="877"/>
      <c r="Q10" s="877"/>
      <c r="R10" s="877"/>
      <c r="S10" s="877"/>
      <c r="T10" s="877"/>
      <c r="U10" s="877"/>
      <c r="V10" s="877"/>
      <c r="W10" s="877"/>
      <c r="X10" s="877"/>
      <c r="Y10" s="877"/>
      <c r="Z10" s="877"/>
      <c r="AA10" s="877"/>
      <c r="AB10" s="877"/>
      <c r="AC10" s="877"/>
      <c r="AD10" s="877"/>
      <c r="AE10" s="877"/>
      <c r="AF10" s="877"/>
      <c r="AG10" s="877"/>
      <c r="AH10" s="877"/>
      <c r="AI10" s="877"/>
      <c r="AJ10" s="1060"/>
    </row>
    <row r="11" spans="1:36" x14ac:dyDescent="0.25">
      <c r="A11" s="142"/>
      <c r="B11" s="875" t="s">
        <v>520</v>
      </c>
      <c r="C11" s="875"/>
      <c r="D11" s="875"/>
      <c r="E11" s="875"/>
      <c r="F11" s="877" t="str">
        <f>'CARGAR datos'!E28</f>
        <v>-</v>
      </c>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148" t="s">
        <v>180</v>
      </c>
      <c r="AH11" s="877" t="str">
        <f>'CARGAR datos'!I28</f>
        <v>-</v>
      </c>
      <c r="AI11" s="877"/>
      <c r="AJ11" s="1060"/>
    </row>
    <row r="12" spans="1:36" x14ac:dyDescent="0.25">
      <c r="A12" s="142"/>
      <c r="B12" s="875" t="s">
        <v>521</v>
      </c>
      <c r="C12" s="875"/>
      <c r="D12" s="875"/>
      <c r="E12" s="875"/>
      <c r="F12" s="875"/>
      <c r="G12" s="875"/>
      <c r="H12" s="875"/>
      <c r="I12" s="875"/>
      <c r="J12" s="875"/>
      <c r="K12" s="875"/>
      <c r="L12" s="875" t="s">
        <v>522</v>
      </c>
      <c r="M12" s="875"/>
      <c r="N12" s="521" t="str">
        <f>'CARGAR datos'!F30</f>
        <v>-</v>
      </c>
      <c r="O12" s="521"/>
      <c r="P12" s="875" t="s">
        <v>523</v>
      </c>
      <c r="Q12" s="875"/>
      <c r="R12" s="875"/>
      <c r="S12" s="521" t="str">
        <f>'CARGAR datos'!H30</f>
        <v>-</v>
      </c>
      <c r="T12" s="521"/>
      <c r="U12" s="875" t="s">
        <v>524</v>
      </c>
      <c r="V12" s="875"/>
      <c r="W12" s="521" t="str">
        <f>'CARGAR datos'!J30</f>
        <v>-</v>
      </c>
      <c r="X12" s="521"/>
      <c r="Y12" s="521"/>
      <c r="Z12" s="875" t="s">
        <v>525</v>
      </c>
      <c r="AA12" s="875"/>
      <c r="AB12" s="521" t="str">
        <f>'CARGAR datos'!L30</f>
        <v>-</v>
      </c>
      <c r="AC12" s="521"/>
      <c r="AD12" s="875" t="s">
        <v>526</v>
      </c>
      <c r="AE12" s="875"/>
      <c r="AF12" s="521" t="str">
        <f>'CARGAR datos'!O30</f>
        <v>-</v>
      </c>
      <c r="AG12" s="521"/>
      <c r="AH12" s="521"/>
      <c r="AI12" s="521"/>
      <c r="AJ12" s="522"/>
    </row>
    <row r="13" spans="1:36" x14ac:dyDescent="0.25">
      <c r="A13" s="142"/>
      <c r="B13" s="875" t="s">
        <v>478</v>
      </c>
      <c r="C13" s="875"/>
      <c r="D13" s="875"/>
      <c r="E13" s="875"/>
      <c r="F13" s="875"/>
      <c r="G13" s="877" t="str">
        <f>'CARGAR datos'!E29</f>
        <v>BAHIA BLANCA</v>
      </c>
      <c r="H13" s="877"/>
      <c r="I13" s="877"/>
      <c r="J13" s="877"/>
      <c r="K13" s="877"/>
      <c r="L13" s="877"/>
      <c r="M13" s="877"/>
      <c r="N13" s="877"/>
      <c r="O13" s="877"/>
      <c r="P13" s="877"/>
      <c r="Q13" s="877"/>
      <c r="R13" s="148"/>
      <c r="S13" s="148"/>
      <c r="T13" s="141"/>
      <c r="U13" s="141"/>
      <c r="V13" s="141"/>
      <c r="W13" s="148"/>
      <c r="X13" s="148"/>
      <c r="Y13" s="148"/>
      <c r="Z13" s="148"/>
      <c r="AA13" s="148"/>
      <c r="AB13" s="148"/>
      <c r="AC13" s="148"/>
      <c r="AD13" s="141"/>
      <c r="AE13" s="141"/>
      <c r="AF13" s="141"/>
      <c r="AG13" s="141"/>
      <c r="AH13" s="141"/>
      <c r="AI13" s="141"/>
      <c r="AJ13" s="143"/>
    </row>
    <row r="14" spans="1:36" x14ac:dyDescent="0.25">
      <c r="A14" s="142"/>
      <c r="B14" s="875" t="s">
        <v>527</v>
      </c>
      <c r="C14" s="875"/>
      <c r="D14" s="875"/>
      <c r="E14" s="875"/>
      <c r="F14" s="875"/>
      <c r="G14" s="875"/>
      <c r="H14" s="877" t="str">
        <f>'CARGAR datos'!E18</f>
        <v>-</v>
      </c>
      <c r="I14" s="877"/>
      <c r="J14" s="877"/>
      <c r="K14" s="877"/>
      <c r="L14" s="877"/>
      <c r="M14" s="877"/>
      <c r="N14" s="877"/>
      <c r="O14" s="877"/>
      <c r="P14" s="877"/>
      <c r="Q14" s="877"/>
      <c r="R14" s="877"/>
      <c r="S14" s="877"/>
      <c r="T14" s="877"/>
      <c r="U14" s="877"/>
      <c r="V14" s="877"/>
      <c r="W14" s="141"/>
      <c r="X14" s="141"/>
      <c r="Y14" s="141"/>
      <c r="Z14" s="141"/>
      <c r="AA14" s="141"/>
      <c r="AB14" s="141"/>
      <c r="AC14" s="141"/>
      <c r="AD14" s="141"/>
      <c r="AE14" s="141"/>
      <c r="AF14" s="141"/>
      <c r="AG14" s="141"/>
      <c r="AH14" s="141"/>
      <c r="AI14" s="141"/>
      <c r="AJ14" s="143"/>
    </row>
    <row r="15" spans="1:36" x14ac:dyDescent="0.25">
      <c r="A15" s="142"/>
      <c r="B15" s="875" t="s">
        <v>270</v>
      </c>
      <c r="C15" s="875"/>
      <c r="D15" s="875"/>
      <c r="E15" s="875"/>
      <c r="F15" s="875"/>
      <c r="G15" s="877" t="str">
        <f>'CARGAR datos'!E23</f>
        <v>-</v>
      </c>
      <c r="H15" s="877"/>
      <c r="I15" s="877"/>
      <c r="J15" s="877"/>
      <c r="K15" s="877"/>
      <c r="L15" s="877"/>
      <c r="M15" s="148"/>
      <c r="N15" s="148"/>
      <c r="O15" s="148"/>
      <c r="P15" s="148"/>
      <c r="Q15" s="148"/>
      <c r="R15" s="148"/>
      <c r="S15" s="148"/>
      <c r="T15" s="148"/>
      <c r="U15" s="148"/>
      <c r="V15" s="148"/>
      <c r="W15" s="141"/>
      <c r="X15" s="141"/>
      <c r="Y15" s="141"/>
      <c r="Z15" s="141"/>
      <c r="AA15" s="148"/>
      <c r="AB15" s="148"/>
      <c r="AC15" s="148"/>
      <c r="AD15" s="148"/>
      <c r="AE15" s="148"/>
      <c r="AF15" s="141"/>
      <c r="AG15" s="141"/>
      <c r="AH15" s="141"/>
      <c r="AI15" s="141"/>
      <c r="AJ15" s="143"/>
    </row>
    <row r="16" spans="1:36" ht="15.75" thickBot="1" x14ac:dyDescent="0.3">
      <c r="A16" s="145"/>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7"/>
    </row>
    <row r="17" spans="1:36" x14ac:dyDescent="0.25">
      <c r="A17" s="135"/>
      <c r="B17" s="136"/>
      <c r="C17" s="136"/>
      <c r="D17" s="153"/>
      <c r="E17" s="153"/>
      <c r="F17" s="153"/>
      <c r="G17" s="136"/>
      <c r="H17" s="136"/>
      <c r="I17" s="136"/>
      <c r="J17" s="136"/>
      <c r="K17" s="136"/>
      <c r="L17" s="136"/>
      <c r="M17" s="136"/>
      <c r="N17" s="136"/>
      <c r="O17" s="153"/>
      <c r="P17" s="153"/>
      <c r="Q17" s="153"/>
      <c r="R17" s="153"/>
      <c r="S17" s="153"/>
      <c r="T17" s="153"/>
      <c r="U17" s="153"/>
      <c r="V17" s="153"/>
      <c r="W17" s="153"/>
      <c r="X17" s="153"/>
      <c r="Y17" s="153"/>
      <c r="Z17" s="153"/>
      <c r="AA17" s="153"/>
      <c r="AB17" s="153"/>
      <c r="AC17" s="136"/>
      <c r="AD17" s="153"/>
      <c r="AE17" s="153"/>
      <c r="AF17" s="153"/>
      <c r="AG17" s="136"/>
      <c r="AH17" s="136"/>
      <c r="AI17" s="153"/>
      <c r="AJ17" s="367"/>
    </row>
    <row r="18" spans="1:36" ht="15.75" x14ac:dyDescent="0.25">
      <c r="A18" s="1064" t="s">
        <v>529</v>
      </c>
      <c r="B18" s="1031"/>
      <c r="C18" s="1031"/>
      <c r="D18" s="1031"/>
      <c r="E18" s="1031"/>
      <c r="F18" s="1031"/>
      <c r="G18" s="1031"/>
      <c r="H18" s="1031"/>
      <c r="I18" s="1031"/>
      <c r="J18" s="1031"/>
      <c r="K18" s="1031"/>
      <c r="L18" s="1031"/>
      <c r="M18" s="1031"/>
      <c r="N18" s="1031"/>
      <c r="O18" s="1031"/>
      <c r="P18" s="1031"/>
      <c r="Q18" s="1031"/>
      <c r="R18" s="1031"/>
      <c r="S18" s="1031"/>
      <c r="T18" s="1031"/>
      <c r="U18" s="1031"/>
      <c r="V18" s="1031"/>
      <c r="W18" s="1031"/>
      <c r="X18" s="1031"/>
      <c r="Y18" s="1031"/>
      <c r="Z18" s="1031"/>
      <c r="AA18" s="1031"/>
      <c r="AB18" s="1031"/>
      <c r="AC18" s="1031"/>
      <c r="AD18" s="1031"/>
      <c r="AE18" s="1031"/>
      <c r="AF18" s="1031"/>
      <c r="AG18" s="1031"/>
      <c r="AH18" s="1031"/>
      <c r="AI18" s="1031"/>
      <c r="AJ18" s="1065"/>
    </row>
    <row r="19" spans="1:36" x14ac:dyDescent="0.25">
      <c r="A19" s="142"/>
      <c r="B19" s="141"/>
      <c r="C19" s="148"/>
      <c r="D19" s="148"/>
      <c r="E19" s="141"/>
      <c r="F19" s="141"/>
      <c r="G19" s="141"/>
      <c r="H19" s="141"/>
      <c r="I19" s="141"/>
      <c r="J19" s="141"/>
      <c r="K19" s="148"/>
      <c r="L19" s="148"/>
      <c r="M19" s="148"/>
      <c r="N19" s="148"/>
      <c r="O19" s="148"/>
      <c r="P19" s="148"/>
      <c r="Q19" s="148"/>
      <c r="R19" s="141"/>
      <c r="S19" s="141"/>
      <c r="T19" s="141"/>
      <c r="U19" s="141"/>
      <c r="V19" s="141"/>
      <c r="W19" s="148"/>
      <c r="X19" s="141"/>
      <c r="Y19" s="141"/>
      <c r="Z19" s="141"/>
      <c r="AA19" s="141"/>
      <c r="AB19" s="141"/>
      <c r="AC19" s="148"/>
      <c r="AD19" s="148"/>
      <c r="AE19" s="148"/>
      <c r="AF19" s="148"/>
      <c r="AG19" s="148"/>
      <c r="AH19" s="148"/>
      <c r="AI19" s="148"/>
      <c r="AJ19" s="157"/>
    </row>
    <row r="20" spans="1:36" x14ac:dyDescent="0.25">
      <c r="A20" s="1054" t="s">
        <v>624</v>
      </c>
      <c r="B20" s="1055"/>
      <c r="C20" s="1055"/>
      <c r="D20" s="1055"/>
      <c r="E20" s="1055"/>
      <c r="F20" s="1055"/>
      <c r="G20" s="1055"/>
      <c r="H20" s="1055"/>
      <c r="I20" s="1055"/>
      <c r="J20" s="1055"/>
      <c r="K20" s="1055"/>
      <c r="L20" s="1055"/>
      <c r="M20" s="1055"/>
      <c r="N20" s="1055"/>
      <c r="O20" s="1055"/>
      <c r="P20" s="1055"/>
      <c r="Q20" s="1055"/>
      <c r="R20" s="1055"/>
      <c r="S20" s="1055"/>
      <c r="T20" s="1055"/>
      <c r="U20" s="1055"/>
      <c r="V20" s="141"/>
      <c r="W20" s="141"/>
      <c r="X20" s="141"/>
      <c r="Y20" s="141"/>
      <c r="Z20" s="141"/>
      <c r="AA20" s="141"/>
      <c r="AB20" s="141"/>
      <c r="AC20" s="141"/>
      <c r="AD20" s="141"/>
      <c r="AE20" s="141"/>
      <c r="AF20" s="141"/>
      <c r="AG20" s="141"/>
      <c r="AH20" s="141"/>
      <c r="AI20" s="141"/>
      <c r="AJ20" s="143"/>
    </row>
    <row r="21" spans="1:36" ht="15" customHeight="1" x14ac:dyDescent="0.25">
      <c r="A21" s="1045" t="s">
        <v>530</v>
      </c>
      <c r="B21" s="1046"/>
      <c r="C21" s="1046"/>
      <c r="D21" s="1046"/>
      <c r="E21" s="1046"/>
      <c r="F21" s="1046"/>
      <c r="G21" s="1046"/>
      <c r="H21" s="1046"/>
      <c r="I21" s="1046"/>
      <c r="J21" s="1046"/>
      <c r="K21" s="1046"/>
      <c r="L21" s="1046"/>
      <c r="M21" s="1046"/>
      <c r="N21" s="1046"/>
      <c r="O21" s="1046"/>
      <c r="P21" s="1046"/>
      <c r="Q21" s="1046"/>
      <c r="R21" s="1046"/>
      <c r="S21" s="1046"/>
      <c r="T21" s="1046"/>
      <c r="U21" s="1046"/>
      <c r="V21" s="1046"/>
      <c r="W21" s="1046"/>
      <c r="X21" s="1046"/>
      <c r="Y21" s="1046"/>
      <c r="Z21" s="1046"/>
      <c r="AA21" s="1046"/>
      <c r="AB21" s="1046"/>
      <c r="AC21" s="1046"/>
      <c r="AD21" s="1046"/>
      <c r="AE21" s="1046"/>
      <c r="AF21" s="1046"/>
      <c r="AG21" s="1046"/>
      <c r="AH21" s="1046"/>
      <c r="AI21" s="1046"/>
      <c r="AJ21" s="1047"/>
    </row>
    <row r="22" spans="1:36" x14ac:dyDescent="0.25">
      <c r="A22" s="1045"/>
      <c r="B22" s="1046"/>
      <c r="C22" s="1046"/>
      <c r="D22" s="1046"/>
      <c r="E22" s="1046"/>
      <c r="F22" s="1046"/>
      <c r="G22" s="1046"/>
      <c r="H22" s="1046"/>
      <c r="I22" s="1046"/>
      <c r="J22" s="1046"/>
      <c r="K22" s="1046"/>
      <c r="L22" s="1046"/>
      <c r="M22" s="1046"/>
      <c r="N22" s="1046"/>
      <c r="O22" s="1046"/>
      <c r="P22" s="1046"/>
      <c r="Q22" s="1046"/>
      <c r="R22" s="1046"/>
      <c r="S22" s="1046"/>
      <c r="T22" s="1046"/>
      <c r="U22" s="1046"/>
      <c r="V22" s="1046"/>
      <c r="W22" s="1046"/>
      <c r="X22" s="1046"/>
      <c r="Y22" s="1046"/>
      <c r="Z22" s="1046"/>
      <c r="AA22" s="1046"/>
      <c r="AB22" s="1046"/>
      <c r="AC22" s="1046"/>
      <c r="AD22" s="1046"/>
      <c r="AE22" s="1046"/>
      <c r="AF22" s="1046"/>
      <c r="AG22" s="1046"/>
      <c r="AH22" s="1046"/>
      <c r="AI22" s="1046"/>
      <c r="AJ22" s="1047"/>
    </row>
    <row r="23" spans="1:36" x14ac:dyDescent="0.25">
      <c r="A23" s="1045"/>
      <c r="B23" s="1046"/>
      <c r="C23" s="1046"/>
      <c r="D23" s="1046"/>
      <c r="E23" s="1046"/>
      <c r="F23" s="1046"/>
      <c r="G23" s="1046"/>
      <c r="H23" s="1046"/>
      <c r="I23" s="1046"/>
      <c r="J23" s="1046"/>
      <c r="K23" s="1046"/>
      <c r="L23" s="1046"/>
      <c r="M23" s="1046"/>
      <c r="N23" s="1046"/>
      <c r="O23" s="1046"/>
      <c r="P23" s="1046"/>
      <c r="Q23" s="1046"/>
      <c r="R23" s="1046"/>
      <c r="S23" s="1046"/>
      <c r="T23" s="1046"/>
      <c r="U23" s="1046"/>
      <c r="V23" s="1046"/>
      <c r="W23" s="1046"/>
      <c r="X23" s="1046"/>
      <c r="Y23" s="1046"/>
      <c r="Z23" s="1046"/>
      <c r="AA23" s="1046"/>
      <c r="AB23" s="1046"/>
      <c r="AC23" s="1046"/>
      <c r="AD23" s="1046"/>
      <c r="AE23" s="1046"/>
      <c r="AF23" s="1046"/>
      <c r="AG23" s="1046"/>
      <c r="AH23" s="1046"/>
      <c r="AI23" s="1046"/>
      <c r="AJ23" s="1047"/>
    </row>
    <row r="24" spans="1:36" x14ac:dyDescent="0.25">
      <c r="A24" s="1054" t="s">
        <v>532</v>
      </c>
      <c r="B24" s="1055"/>
      <c r="C24" s="1055"/>
      <c r="D24" s="1055"/>
      <c r="E24" s="1055"/>
      <c r="F24" s="1055"/>
      <c r="G24" s="1055"/>
      <c r="H24" s="1055"/>
      <c r="I24" s="1055"/>
      <c r="J24" s="1055"/>
      <c r="K24" s="1055"/>
      <c r="L24" s="1055"/>
      <c r="M24" s="1055"/>
      <c r="N24" s="1055"/>
      <c r="O24" s="1055"/>
      <c r="P24" s="1055"/>
      <c r="Q24" s="1055"/>
      <c r="R24" s="1055"/>
      <c r="S24" s="1055"/>
      <c r="T24" s="1055"/>
      <c r="U24" s="1055"/>
      <c r="V24" s="141"/>
      <c r="W24" s="141"/>
      <c r="X24" s="141"/>
      <c r="Y24" s="141"/>
      <c r="Z24" s="141"/>
      <c r="AA24" s="141"/>
      <c r="AB24" s="141"/>
      <c r="AC24" s="141"/>
      <c r="AD24" s="141"/>
      <c r="AE24" s="141"/>
      <c r="AF24" s="141"/>
      <c r="AG24" s="141"/>
      <c r="AH24" s="141"/>
      <c r="AI24" s="141"/>
      <c r="AJ24" s="143"/>
    </row>
    <row r="25" spans="1:36" x14ac:dyDescent="0.25">
      <c r="A25" s="1045" t="s">
        <v>531</v>
      </c>
      <c r="B25" s="1046"/>
      <c r="C25" s="1046"/>
      <c r="D25" s="1046"/>
      <c r="E25" s="1046"/>
      <c r="F25" s="1046"/>
      <c r="G25" s="1046"/>
      <c r="H25" s="1046"/>
      <c r="I25" s="1046"/>
      <c r="J25" s="1046"/>
      <c r="K25" s="1046"/>
      <c r="L25" s="1046"/>
      <c r="M25" s="1046"/>
      <c r="N25" s="1046"/>
      <c r="O25" s="1046"/>
      <c r="P25" s="1046"/>
      <c r="Q25" s="1046"/>
      <c r="R25" s="1046"/>
      <c r="S25" s="1046"/>
      <c r="T25" s="1046"/>
      <c r="U25" s="1046"/>
      <c r="V25" s="1046"/>
      <c r="W25" s="1046"/>
      <c r="X25" s="1046"/>
      <c r="Y25" s="1046"/>
      <c r="Z25" s="1046"/>
      <c r="AA25" s="1046"/>
      <c r="AB25" s="1046"/>
      <c r="AC25" s="1046"/>
      <c r="AD25" s="1046"/>
      <c r="AE25" s="1046"/>
      <c r="AF25" s="1046"/>
      <c r="AG25" s="1046"/>
      <c r="AH25" s="1046"/>
      <c r="AI25" s="1046"/>
      <c r="AJ25" s="1047"/>
    </row>
    <row r="26" spans="1:36" x14ac:dyDescent="0.25">
      <c r="A26" s="1045"/>
      <c r="B26" s="1046"/>
      <c r="C26" s="1046"/>
      <c r="D26" s="1046"/>
      <c r="E26" s="1046"/>
      <c r="F26" s="1046"/>
      <c r="G26" s="1046"/>
      <c r="H26" s="1046"/>
      <c r="I26" s="1046"/>
      <c r="J26" s="1046"/>
      <c r="K26" s="1046"/>
      <c r="L26" s="1046"/>
      <c r="M26" s="1046"/>
      <c r="N26" s="1046"/>
      <c r="O26" s="1046"/>
      <c r="P26" s="1046"/>
      <c r="Q26" s="1046"/>
      <c r="R26" s="1046"/>
      <c r="S26" s="1046"/>
      <c r="T26" s="1046"/>
      <c r="U26" s="1046"/>
      <c r="V26" s="1046"/>
      <c r="W26" s="1046"/>
      <c r="X26" s="1046"/>
      <c r="Y26" s="1046"/>
      <c r="Z26" s="1046"/>
      <c r="AA26" s="1046"/>
      <c r="AB26" s="1046"/>
      <c r="AC26" s="1046"/>
      <c r="AD26" s="1046"/>
      <c r="AE26" s="1046"/>
      <c r="AF26" s="1046"/>
      <c r="AG26" s="1046"/>
      <c r="AH26" s="1046"/>
      <c r="AI26" s="1046"/>
      <c r="AJ26" s="1047"/>
    </row>
    <row r="27" spans="1:36" x14ac:dyDescent="0.25">
      <c r="A27" s="1045"/>
      <c r="B27" s="1046"/>
      <c r="C27" s="1046"/>
      <c r="D27" s="1046"/>
      <c r="E27" s="1046"/>
      <c r="F27" s="1046"/>
      <c r="G27" s="1046"/>
      <c r="H27" s="1046"/>
      <c r="I27" s="1046"/>
      <c r="J27" s="1046"/>
      <c r="K27" s="1046"/>
      <c r="L27" s="1046"/>
      <c r="M27" s="1046"/>
      <c r="N27" s="1046"/>
      <c r="O27" s="1046"/>
      <c r="P27" s="1046"/>
      <c r="Q27" s="1046"/>
      <c r="R27" s="1046"/>
      <c r="S27" s="1046"/>
      <c r="T27" s="1046"/>
      <c r="U27" s="1046"/>
      <c r="V27" s="1046"/>
      <c r="W27" s="1046"/>
      <c r="X27" s="1046"/>
      <c r="Y27" s="1046"/>
      <c r="Z27" s="1046"/>
      <c r="AA27" s="1046"/>
      <c r="AB27" s="1046"/>
      <c r="AC27" s="1046"/>
      <c r="AD27" s="1046"/>
      <c r="AE27" s="1046"/>
      <c r="AF27" s="1046"/>
      <c r="AG27" s="1046"/>
      <c r="AH27" s="1046"/>
      <c r="AI27" s="1046"/>
      <c r="AJ27" s="1047"/>
    </row>
    <row r="28" spans="1:36" x14ac:dyDescent="0.25">
      <c r="A28" s="1045"/>
      <c r="B28" s="1046"/>
      <c r="C28" s="1046"/>
      <c r="D28" s="1046"/>
      <c r="E28" s="1046"/>
      <c r="F28" s="1046"/>
      <c r="G28" s="1046"/>
      <c r="H28" s="1046"/>
      <c r="I28" s="1046"/>
      <c r="J28" s="1046"/>
      <c r="K28" s="1046"/>
      <c r="L28" s="1046"/>
      <c r="M28" s="1046"/>
      <c r="N28" s="1046"/>
      <c r="O28" s="1046"/>
      <c r="P28" s="1046"/>
      <c r="Q28" s="1046"/>
      <c r="R28" s="1046"/>
      <c r="S28" s="1046"/>
      <c r="T28" s="1046"/>
      <c r="U28" s="1046"/>
      <c r="V28" s="1046"/>
      <c r="W28" s="1046"/>
      <c r="X28" s="1046"/>
      <c r="Y28" s="1046"/>
      <c r="Z28" s="1046"/>
      <c r="AA28" s="1046"/>
      <c r="AB28" s="1046"/>
      <c r="AC28" s="1046"/>
      <c r="AD28" s="1046"/>
      <c r="AE28" s="1046"/>
      <c r="AF28" s="1046"/>
      <c r="AG28" s="1046"/>
      <c r="AH28" s="1046"/>
      <c r="AI28" s="1046"/>
      <c r="AJ28" s="1047"/>
    </row>
    <row r="29" spans="1:36" x14ac:dyDescent="0.25">
      <c r="A29" s="1045"/>
      <c r="B29" s="1046"/>
      <c r="C29" s="1046"/>
      <c r="D29" s="1046"/>
      <c r="E29" s="1046"/>
      <c r="F29" s="1046"/>
      <c r="G29" s="1046"/>
      <c r="H29" s="1046"/>
      <c r="I29" s="1046"/>
      <c r="J29" s="1046"/>
      <c r="K29" s="1046"/>
      <c r="L29" s="1046"/>
      <c r="M29" s="1046"/>
      <c r="N29" s="1046"/>
      <c r="O29" s="1046"/>
      <c r="P29" s="1046"/>
      <c r="Q29" s="1046"/>
      <c r="R29" s="1046"/>
      <c r="S29" s="1046"/>
      <c r="T29" s="1046"/>
      <c r="U29" s="1046"/>
      <c r="V29" s="1046"/>
      <c r="W29" s="1046"/>
      <c r="X29" s="1046"/>
      <c r="Y29" s="1046"/>
      <c r="Z29" s="1046"/>
      <c r="AA29" s="1046"/>
      <c r="AB29" s="1046"/>
      <c r="AC29" s="1046"/>
      <c r="AD29" s="1046"/>
      <c r="AE29" s="1046"/>
      <c r="AF29" s="1046"/>
      <c r="AG29" s="1046"/>
      <c r="AH29" s="1046"/>
      <c r="AI29" s="1046"/>
      <c r="AJ29" s="1047"/>
    </row>
    <row r="30" spans="1:36" x14ac:dyDescent="0.25">
      <c r="A30" s="1054" t="s">
        <v>533</v>
      </c>
      <c r="B30" s="1055"/>
      <c r="C30" s="1055"/>
      <c r="D30" s="1055"/>
      <c r="E30" s="1055"/>
      <c r="F30" s="1055"/>
      <c r="G30" s="1055"/>
      <c r="H30" s="1055"/>
      <c r="I30" s="1055"/>
      <c r="J30" s="1055"/>
      <c r="K30" s="1055"/>
      <c r="L30" s="1055"/>
      <c r="M30" s="1055"/>
      <c r="N30" s="1055"/>
      <c r="O30" s="1055"/>
      <c r="P30" s="1055"/>
      <c r="Q30" s="1055"/>
      <c r="R30" s="1055"/>
      <c r="S30" s="1055"/>
      <c r="T30" s="1055"/>
      <c r="U30" s="1055"/>
      <c r="V30" s="141"/>
      <c r="W30" s="141"/>
      <c r="X30" s="141"/>
      <c r="Y30" s="141"/>
      <c r="Z30" s="141"/>
      <c r="AA30" s="141"/>
      <c r="AB30" s="141"/>
      <c r="AC30" s="141"/>
      <c r="AD30" s="141"/>
      <c r="AE30" s="141"/>
      <c r="AF30" s="141"/>
      <c r="AG30" s="141"/>
      <c r="AH30" s="141"/>
      <c r="AI30" s="141"/>
      <c r="AJ30" s="143"/>
    </row>
    <row r="31" spans="1:36" x14ac:dyDescent="0.25">
      <c r="A31" s="1045"/>
      <c r="B31" s="1046"/>
      <c r="C31" s="1046"/>
      <c r="D31" s="1046"/>
      <c r="E31" s="1046"/>
      <c r="F31" s="1046"/>
      <c r="G31" s="1046"/>
      <c r="H31" s="1046"/>
      <c r="I31" s="1046"/>
      <c r="J31" s="1046"/>
      <c r="K31" s="1046"/>
      <c r="L31" s="1046"/>
      <c r="M31" s="1046"/>
      <c r="N31" s="1046"/>
      <c r="O31" s="1046"/>
      <c r="P31" s="1046"/>
      <c r="Q31" s="1046"/>
      <c r="R31" s="1046"/>
      <c r="S31" s="1046"/>
      <c r="T31" s="1046"/>
      <c r="U31" s="1046"/>
      <c r="V31" s="1046"/>
      <c r="W31" s="1046"/>
      <c r="X31" s="1046"/>
      <c r="Y31" s="1046"/>
      <c r="Z31" s="1046"/>
      <c r="AA31" s="1046"/>
      <c r="AB31" s="1046"/>
      <c r="AC31" s="1046"/>
      <c r="AD31" s="1046"/>
      <c r="AE31" s="1046"/>
      <c r="AF31" s="1046"/>
      <c r="AG31" s="1046"/>
      <c r="AH31" s="1046"/>
      <c r="AI31" s="1046"/>
      <c r="AJ31" s="1047"/>
    </row>
    <row r="32" spans="1:36" x14ac:dyDescent="0.25">
      <c r="A32" s="1045"/>
      <c r="B32" s="1046"/>
      <c r="C32" s="1046"/>
      <c r="D32" s="1046"/>
      <c r="E32" s="1046"/>
      <c r="F32" s="1046"/>
      <c r="G32" s="1046"/>
      <c r="H32" s="1046"/>
      <c r="I32" s="1046"/>
      <c r="J32" s="1046"/>
      <c r="K32" s="1046"/>
      <c r="L32" s="1046"/>
      <c r="M32" s="1046"/>
      <c r="N32" s="1046"/>
      <c r="O32" s="1046"/>
      <c r="P32" s="1046"/>
      <c r="Q32" s="1046"/>
      <c r="R32" s="1046"/>
      <c r="S32" s="1046"/>
      <c r="T32" s="1046"/>
      <c r="U32" s="1046"/>
      <c r="V32" s="1046"/>
      <c r="W32" s="1046"/>
      <c r="X32" s="1046"/>
      <c r="Y32" s="1046"/>
      <c r="Z32" s="1046"/>
      <c r="AA32" s="1046"/>
      <c r="AB32" s="1046"/>
      <c r="AC32" s="1046"/>
      <c r="AD32" s="1046"/>
      <c r="AE32" s="1046"/>
      <c r="AF32" s="1046"/>
      <c r="AG32" s="1046"/>
      <c r="AH32" s="1046"/>
      <c r="AI32" s="1046"/>
      <c r="AJ32" s="1047"/>
    </row>
    <row r="33" spans="1:36" x14ac:dyDescent="0.25">
      <c r="A33" s="1045"/>
      <c r="B33" s="1046"/>
      <c r="C33" s="1046"/>
      <c r="D33" s="1046"/>
      <c r="E33" s="1046"/>
      <c r="F33" s="1046"/>
      <c r="G33" s="1046"/>
      <c r="H33" s="1046"/>
      <c r="I33" s="1046"/>
      <c r="J33" s="1046"/>
      <c r="K33" s="1046"/>
      <c r="L33" s="1046"/>
      <c r="M33" s="1046"/>
      <c r="N33" s="1046"/>
      <c r="O33" s="1046"/>
      <c r="P33" s="1046"/>
      <c r="Q33" s="1046"/>
      <c r="R33" s="1046"/>
      <c r="S33" s="1046"/>
      <c r="T33" s="1046"/>
      <c r="U33" s="1046"/>
      <c r="V33" s="1046"/>
      <c r="W33" s="1046"/>
      <c r="X33" s="1046"/>
      <c r="Y33" s="1046"/>
      <c r="Z33" s="1046"/>
      <c r="AA33" s="1046"/>
      <c r="AB33" s="1046"/>
      <c r="AC33" s="1046"/>
      <c r="AD33" s="1046"/>
      <c r="AE33" s="1046"/>
      <c r="AF33" s="1046"/>
      <c r="AG33" s="1046"/>
      <c r="AH33" s="1046"/>
      <c r="AI33" s="1046"/>
      <c r="AJ33" s="1047"/>
    </row>
    <row r="34" spans="1:36" x14ac:dyDescent="0.25">
      <c r="A34" s="1045"/>
      <c r="B34" s="1046"/>
      <c r="C34" s="1046"/>
      <c r="D34" s="1046"/>
      <c r="E34" s="1046"/>
      <c r="F34" s="1046"/>
      <c r="G34" s="1046"/>
      <c r="H34" s="1046"/>
      <c r="I34" s="1046"/>
      <c r="J34" s="1046"/>
      <c r="K34" s="1046"/>
      <c r="L34" s="1046"/>
      <c r="M34" s="1046"/>
      <c r="N34" s="1046"/>
      <c r="O34" s="1046"/>
      <c r="P34" s="1046"/>
      <c r="Q34" s="1046"/>
      <c r="R34" s="1046"/>
      <c r="S34" s="1046"/>
      <c r="T34" s="1046"/>
      <c r="U34" s="1046"/>
      <c r="V34" s="1046"/>
      <c r="W34" s="1046"/>
      <c r="X34" s="1046"/>
      <c r="Y34" s="1046"/>
      <c r="Z34" s="1046"/>
      <c r="AA34" s="1046"/>
      <c r="AB34" s="1046"/>
      <c r="AC34" s="1046"/>
      <c r="AD34" s="1046"/>
      <c r="AE34" s="1046"/>
      <c r="AF34" s="1046"/>
      <c r="AG34" s="1046"/>
      <c r="AH34" s="1046"/>
      <c r="AI34" s="1046"/>
      <c r="AJ34" s="1047"/>
    </row>
    <row r="35" spans="1:36" x14ac:dyDescent="0.25">
      <c r="A35" s="1045"/>
      <c r="B35" s="1046"/>
      <c r="C35" s="1046"/>
      <c r="D35" s="1046"/>
      <c r="E35" s="1046"/>
      <c r="F35" s="1046"/>
      <c r="G35" s="1046"/>
      <c r="H35" s="1046"/>
      <c r="I35" s="1046"/>
      <c r="J35" s="1046"/>
      <c r="K35" s="1046"/>
      <c r="L35" s="1046"/>
      <c r="M35" s="1046"/>
      <c r="N35" s="1046"/>
      <c r="O35" s="1046"/>
      <c r="P35" s="1046"/>
      <c r="Q35" s="1046"/>
      <c r="R35" s="1046"/>
      <c r="S35" s="1046"/>
      <c r="T35" s="1046"/>
      <c r="U35" s="1046"/>
      <c r="V35" s="1046"/>
      <c r="W35" s="1046"/>
      <c r="X35" s="1046"/>
      <c r="Y35" s="1046"/>
      <c r="Z35" s="1046"/>
      <c r="AA35" s="1046"/>
      <c r="AB35" s="1046"/>
      <c r="AC35" s="1046"/>
      <c r="AD35" s="1046"/>
      <c r="AE35" s="1046"/>
      <c r="AF35" s="1046"/>
      <c r="AG35" s="1046"/>
      <c r="AH35" s="1046"/>
      <c r="AI35" s="1046"/>
      <c r="AJ35" s="1047"/>
    </row>
    <row r="36" spans="1:36" x14ac:dyDescent="0.25">
      <c r="A36" s="1045"/>
      <c r="B36" s="1046"/>
      <c r="C36" s="1046"/>
      <c r="D36" s="1046"/>
      <c r="E36" s="1046"/>
      <c r="F36" s="1046"/>
      <c r="G36" s="1046"/>
      <c r="H36" s="1046"/>
      <c r="I36" s="1046"/>
      <c r="J36" s="1046"/>
      <c r="K36" s="1046"/>
      <c r="L36" s="1046"/>
      <c r="M36" s="1046"/>
      <c r="N36" s="1046"/>
      <c r="O36" s="1046"/>
      <c r="P36" s="1046"/>
      <c r="Q36" s="1046"/>
      <c r="R36" s="1046"/>
      <c r="S36" s="1046"/>
      <c r="T36" s="1046"/>
      <c r="U36" s="1046"/>
      <c r="V36" s="1046"/>
      <c r="W36" s="1046"/>
      <c r="X36" s="1046"/>
      <c r="Y36" s="1046"/>
      <c r="Z36" s="1046"/>
      <c r="AA36" s="1046"/>
      <c r="AB36" s="1046"/>
      <c r="AC36" s="1046"/>
      <c r="AD36" s="1046"/>
      <c r="AE36" s="1046"/>
      <c r="AF36" s="1046"/>
      <c r="AG36" s="1046"/>
      <c r="AH36" s="1046"/>
      <c r="AI36" s="1046"/>
      <c r="AJ36" s="1047"/>
    </row>
    <row r="37" spans="1:36" x14ac:dyDescent="0.25">
      <c r="A37" s="1054" t="s">
        <v>534</v>
      </c>
      <c r="B37" s="1055"/>
      <c r="C37" s="1055"/>
      <c r="D37" s="1055"/>
      <c r="E37" s="1055"/>
      <c r="F37" s="1055"/>
      <c r="G37" s="1055"/>
      <c r="H37" s="1055"/>
      <c r="I37" s="1055"/>
      <c r="J37" s="1055"/>
      <c r="K37" s="1055"/>
      <c r="L37" s="1055"/>
      <c r="M37" s="1055"/>
      <c r="N37" s="1055"/>
      <c r="O37" s="1055"/>
      <c r="P37" s="1055"/>
      <c r="Q37" s="1055"/>
      <c r="R37" s="1055"/>
      <c r="S37" s="1055"/>
      <c r="T37" s="1055"/>
      <c r="U37" s="1055"/>
      <c r="V37" s="148"/>
      <c r="W37" s="148"/>
      <c r="X37" s="148"/>
      <c r="Y37" s="141"/>
      <c r="Z37" s="141"/>
      <c r="AA37" s="141"/>
      <c r="AB37" s="148"/>
      <c r="AC37" s="148"/>
      <c r="AD37" s="148"/>
      <c r="AE37" s="148"/>
      <c r="AF37" s="148"/>
      <c r="AG37" s="148"/>
      <c r="AH37" s="148"/>
      <c r="AI37" s="148"/>
      <c r="AJ37" s="143"/>
    </row>
    <row r="38" spans="1:36" x14ac:dyDescent="0.25">
      <c r="A38" s="1045"/>
      <c r="B38" s="1046"/>
      <c r="C38" s="1046"/>
      <c r="D38" s="1046"/>
      <c r="E38" s="1046"/>
      <c r="F38" s="1046"/>
      <c r="G38" s="1046"/>
      <c r="H38" s="1046"/>
      <c r="I38" s="1046"/>
      <c r="J38" s="1046"/>
      <c r="K38" s="1046"/>
      <c r="L38" s="1046"/>
      <c r="M38" s="1046"/>
      <c r="N38" s="1046"/>
      <c r="O38" s="1046"/>
      <c r="P38" s="1046"/>
      <c r="Q38" s="1046"/>
      <c r="R38" s="1046"/>
      <c r="S38" s="1046"/>
      <c r="T38" s="1046"/>
      <c r="U38" s="1046"/>
      <c r="V38" s="1046"/>
      <c r="W38" s="1046"/>
      <c r="X38" s="1046"/>
      <c r="Y38" s="1046"/>
      <c r="Z38" s="1046"/>
      <c r="AA38" s="1046"/>
      <c r="AB38" s="1046"/>
      <c r="AC38" s="1046"/>
      <c r="AD38" s="1046"/>
      <c r="AE38" s="1046"/>
      <c r="AF38" s="1046"/>
      <c r="AG38" s="1046"/>
      <c r="AH38" s="1046"/>
      <c r="AI38" s="1046"/>
      <c r="AJ38" s="1047"/>
    </row>
    <row r="39" spans="1:36" x14ac:dyDescent="0.25">
      <c r="A39" s="1045"/>
      <c r="B39" s="1046"/>
      <c r="C39" s="1046"/>
      <c r="D39" s="1046"/>
      <c r="E39" s="1046"/>
      <c r="F39" s="1046"/>
      <c r="G39" s="1046"/>
      <c r="H39" s="1046"/>
      <c r="I39" s="1046"/>
      <c r="J39" s="1046"/>
      <c r="K39" s="1046"/>
      <c r="L39" s="1046"/>
      <c r="M39" s="1046"/>
      <c r="N39" s="1046"/>
      <c r="O39" s="1046"/>
      <c r="P39" s="1046"/>
      <c r="Q39" s="1046"/>
      <c r="R39" s="1046"/>
      <c r="S39" s="1046"/>
      <c r="T39" s="1046"/>
      <c r="U39" s="1046"/>
      <c r="V39" s="1046"/>
      <c r="W39" s="1046"/>
      <c r="X39" s="1046"/>
      <c r="Y39" s="1046"/>
      <c r="Z39" s="1046"/>
      <c r="AA39" s="1046"/>
      <c r="AB39" s="1046"/>
      <c r="AC39" s="1046"/>
      <c r="AD39" s="1046"/>
      <c r="AE39" s="1046"/>
      <c r="AF39" s="1046"/>
      <c r="AG39" s="1046"/>
      <c r="AH39" s="1046"/>
      <c r="AI39" s="1046"/>
      <c r="AJ39" s="1047"/>
    </row>
    <row r="40" spans="1:36" x14ac:dyDescent="0.25">
      <c r="A40" s="1045"/>
      <c r="B40" s="1046"/>
      <c r="C40" s="1046"/>
      <c r="D40" s="1046"/>
      <c r="E40" s="1046"/>
      <c r="F40" s="1046"/>
      <c r="G40" s="1046"/>
      <c r="H40" s="1046"/>
      <c r="I40" s="1046"/>
      <c r="J40" s="1046"/>
      <c r="K40" s="1046"/>
      <c r="L40" s="1046"/>
      <c r="M40" s="1046"/>
      <c r="N40" s="1046"/>
      <c r="O40" s="1046"/>
      <c r="P40" s="1046"/>
      <c r="Q40" s="1046"/>
      <c r="R40" s="1046"/>
      <c r="S40" s="1046"/>
      <c r="T40" s="1046"/>
      <c r="U40" s="1046"/>
      <c r="V40" s="1046"/>
      <c r="W40" s="1046"/>
      <c r="X40" s="1046"/>
      <c r="Y40" s="1046"/>
      <c r="Z40" s="1046"/>
      <c r="AA40" s="1046"/>
      <c r="AB40" s="1046"/>
      <c r="AC40" s="1046"/>
      <c r="AD40" s="1046"/>
      <c r="AE40" s="1046"/>
      <c r="AF40" s="1046"/>
      <c r="AG40" s="1046"/>
      <c r="AH40" s="1046"/>
      <c r="AI40" s="1046"/>
      <c r="AJ40" s="1047"/>
    </row>
    <row r="41" spans="1:36" x14ac:dyDescent="0.25">
      <c r="A41" s="1045"/>
      <c r="B41" s="1046"/>
      <c r="C41" s="1046"/>
      <c r="D41" s="1046"/>
      <c r="E41" s="1046"/>
      <c r="F41" s="1046"/>
      <c r="G41" s="1046"/>
      <c r="H41" s="1046"/>
      <c r="I41" s="1046"/>
      <c r="J41" s="1046"/>
      <c r="K41" s="1046"/>
      <c r="L41" s="1046"/>
      <c r="M41" s="1046"/>
      <c r="N41" s="1046"/>
      <c r="O41" s="1046"/>
      <c r="P41" s="1046"/>
      <c r="Q41" s="1046"/>
      <c r="R41" s="1046"/>
      <c r="S41" s="1046"/>
      <c r="T41" s="1046"/>
      <c r="U41" s="1046"/>
      <c r="V41" s="1046"/>
      <c r="W41" s="1046"/>
      <c r="X41" s="1046"/>
      <c r="Y41" s="1046"/>
      <c r="Z41" s="1046"/>
      <c r="AA41" s="1046"/>
      <c r="AB41" s="1046"/>
      <c r="AC41" s="1046"/>
      <c r="AD41" s="1046"/>
      <c r="AE41" s="1046"/>
      <c r="AF41" s="1046"/>
      <c r="AG41" s="1046"/>
      <c r="AH41" s="1046"/>
      <c r="AI41" s="1046"/>
      <c r="AJ41" s="1047"/>
    </row>
    <row r="42" spans="1:36" x14ac:dyDescent="0.25">
      <c r="A42" s="1045"/>
      <c r="B42" s="1046"/>
      <c r="C42" s="1046"/>
      <c r="D42" s="1046"/>
      <c r="E42" s="1046"/>
      <c r="F42" s="1046"/>
      <c r="G42" s="1046"/>
      <c r="H42" s="1046"/>
      <c r="I42" s="1046"/>
      <c r="J42" s="1046"/>
      <c r="K42" s="1046"/>
      <c r="L42" s="1046"/>
      <c r="M42" s="1046"/>
      <c r="N42" s="1046"/>
      <c r="O42" s="1046"/>
      <c r="P42" s="1046"/>
      <c r="Q42" s="1046"/>
      <c r="R42" s="1046"/>
      <c r="S42" s="1046"/>
      <c r="T42" s="1046"/>
      <c r="U42" s="1046"/>
      <c r="V42" s="1046"/>
      <c r="W42" s="1046"/>
      <c r="X42" s="1046"/>
      <c r="Y42" s="1046"/>
      <c r="Z42" s="1046"/>
      <c r="AA42" s="1046"/>
      <c r="AB42" s="1046"/>
      <c r="AC42" s="1046"/>
      <c r="AD42" s="1046"/>
      <c r="AE42" s="1046"/>
      <c r="AF42" s="1046"/>
      <c r="AG42" s="1046"/>
      <c r="AH42" s="1046"/>
      <c r="AI42" s="1046"/>
      <c r="AJ42" s="1047"/>
    </row>
    <row r="43" spans="1:36" x14ac:dyDescent="0.25">
      <c r="A43" s="1054" t="s">
        <v>535</v>
      </c>
      <c r="B43" s="1055"/>
      <c r="C43" s="1055"/>
      <c r="D43" s="1055"/>
      <c r="E43" s="1055"/>
      <c r="F43" s="1055"/>
      <c r="G43" s="1055"/>
      <c r="H43" s="1055"/>
      <c r="I43" s="1055"/>
      <c r="J43" s="1055"/>
      <c r="K43" s="1055"/>
      <c r="L43" s="1055"/>
      <c r="M43" s="1055"/>
      <c r="N43" s="1055"/>
      <c r="O43" s="1055"/>
      <c r="P43" s="1055"/>
      <c r="Q43" s="1055"/>
      <c r="R43" s="1055"/>
      <c r="S43" s="1055"/>
      <c r="T43" s="1055"/>
      <c r="U43" s="1055"/>
      <c r="V43" s="148"/>
      <c r="W43" s="148"/>
      <c r="X43" s="148"/>
      <c r="Y43" s="148"/>
      <c r="Z43" s="148"/>
      <c r="AA43" s="148"/>
      <c r="AB43" s="148"/>
      <c r="AC43" s="148"/>
      <c r="AD43" s="148"/>
      <c r="AE43" s="148"/>
      <c r="AF43" s="141"/>
      <c r="AG43" s="141"/>
      <c r="AH43" s="141"/>
      <c r="AI43" s="141"/>
      <c r="AJ43" s="143"/>
    </row>
    <row r="44" spans="1:36" x14ac:dyDescent="0.25">
      <c r="A44" s="1045"/>
      <c r="B44" s="1046"/>
      <c r="C44" s="1046"/>
      <c r="D44" s="1046"/>
      <c r="E44" s="1046"/>
      <c r="F44" s="1046"/>
      <c r="G44" s="1046"/>
      <c r="H44" s="1046"/>
      <c r="I44" s="1046"/>
      <c r="J44" s="1046"/>
      <c r="K44" s="1046"/>
      <c r="L44" s="1046"/>
      <c r="M44" s="1046"/>
      <c r="N44" s="1046"/>
      <c r="O44" s="1046"/>
      <c r="P44" s="1046"/>
      <c r="Q44" s="1046"/>
      <c r="R44" s="1046"/>
      <c r="S44" s="1046"/>
      <c r="T44" s="1046"/>
      <c r="U44" s="1046"/>
      <c r="V44" s="1046"/>
      <c r="W44" s="1046"/>
      <c r="X44" s="1046"/>
      <c r="Y44" s="1046"/>
      <c r="Z44" s="1046"/>
      <c r="AA44" s="1046"/>
      <c r="AB44" s="1046"/>
      <c r="AC44" s="1046"/>
      <c r="AD44" s="1046"/>
      <c r="AE44" s="1046"/>
      <c r="AF44" s="1046"/>
      <c r="AG44" s="1046"/>
      <c r="AH44" s="1046"/>
      <c r="AI44" s="1046"/>
      <c r="AJ44" s="1047"/>
    </row>
    <row r="45" spans="1:36" x14ac:dyDescent="0.25">
      <c r="A45" s="1045"/>
      <c r="B45" s="1046"/>
      <c r="C45" s="1046"/>
      <c r="D45" s="1046"/>
      <c r="E45" s="1046"/>
      <c r="F45" s="1046"/>
      <c r="G45" s="1046"/>
      <c r="H45" s="1046"/>
      <c r="I45" s="1046"/>
      <c r="J45" s="1046"/>
      <c r="K45" s="1046"/>
      <c r="L45" s="1046"/>
      <c r="M45" s="1046"/>
      <c r="N45" s="1046"/>
      <c r="O45" s="1046"/>
      <c r="P45" s="1046"/>
      <c r="Q45" s="1046"/>
      <c r="R45" s="1046"/>
      <c r="S45" s="1046"/>
      <c r="T45" s="1046"/>
      <c r="U45" s="1046"/>
      <c r="V45" s="1046"/>
      <c r="W45" s="1046"/>
      <c r="X45" s="1046"/>
      <c r="Y45" s="1046"/>
      <c r="Z45" s="1046"/>
      <c r="AA45" s="1046"/>
      <c r="AB45" s="1046"/>
      <c r="AC45" s="1046"/>
      <c r="AD45" s="1046"/>
      <c r="AE45" s="1046"/>
      <c r="AF45" s="1046"/>
      <c r="AG45" s="1046"/>
      <c r="AH45" s="1046"/>
      <c r="AI45" s="1046"/>
      <c r="AJ45" s="1047"/>
    </row>
    <row r="46" spans="1:36" x14ac:dyDescent="0.25">
      <c r="A46" s="1045"/>
      <c r="B46" s="1046"/>
      <c r="C46" s="1046"/>
      <c r="D46" s="1046"/>
      <c r="E46" s="1046"/>
      <c r="F46" s="1046"/>
      <c r="G46" s="1046"/>
      <c r="H46" s="1046"/>
      <c r="I46" s="1046"/>
      <c r="J46" s="1046"/>
      <c r="K46" s="1046"/>
      <c r="L46" s="1046"/>
      <c r="M46" s="1046"/>
      <c r="N46" s="1046"/>
      <c r="O46" s="1046"/>
      <c r="P46" s="1046"/>
      <c r="Q46" s="1046"/>
      <c r="R46" s="1046"/>
      <c r="S46" s="1046"/>
      <c r="T46" s="1046"/>
      <c r="U46" s="1046"/>
      <c r="V46" s="1046"/>
      <c r="W46" s="1046"/>
      <c r="X46" s="1046"/>
      <c r="Y46" s="1046"/>
      <c r="Z46" s="1046"/>
      <c r="AA46" s="1046"/>
      <c r="AB46" s="1046"/>
      <c r="AC46" s="1046"/>
      <c r="AD46" s="1046"/>
      <c r="AE46" s="1046"/>
      <c r="AF46" s="1046"/>
      <c r="AG46" s="1046"/>
      <c r="AH46" s="1046"/>
      <c r="AI46" s="1046"/>
      <c r="AJ46" s="1047"/>
    </row>
    <row r="47" spans="1:36" x14ac:dyDescent="0.25">
      <c r="A47" s="1045"/>
      <c r="B47" s="1046"/>
      <c r="C47" s="1046"/>
      <c r="D47" s="1046"/>
      <c r="E47" s="1046"/>
      <c r="F47" s="1046"/>
      <c r="G47" s="1046"/>
      <c r="H47" s="1046"/>
      <c r="I47" s="1046"/>
      <c r="J47" s="1046"/>
      <c r="K47" s="1046"/>
      <c r="L47" s="1046"/>
      <c r="M47" s="1046"/>
      <c r="N47" s="1046"/>
      <c r="O47" s="1046"/>
      <c r="P47" s="1046"/>
      <c r="Q47" s="1046"/>
      <c r="R47" s="1046"/>
      <c r="S47" s="1046"/>
      <c r="T47" s="1046"/>
      <c r="U47" s="1046"/>
      <c r="V47" s="1046"/>
      <c r="W47" s="1046"/>
      <c r="X47" s="1046"/>
      <c r="Y47" s="1046"/>
      <c r="Z47" s="1046"/>
      <c r="AA47" s="1046"/>
      <c r="AB47" s="1046"/>
      <c r="AC47" s="1046"/>
      <c r="AD47" s="1046"/>
      <c r="AE47" s="1046"/>
      <c r="AF47" s="1046"/>
      <c r="AG47" s="1046"/>
      <c r="AH47" s="1046"/>
      <c r="AI47" s="1046"/>
      <c r="AJ47" s="1047"/>
    </row>
    <row r="48" spans="1:36" ht="15" customHeight="1" x14ac:dyDescent="0.25">
      <c r="A48" s="1045"/>
      <c r="B48" s="1046"/>
      <c r="C48" s="1046"/>
      <c r="D48" s="1046"/>
      <c r="E48" s="1046"/>
      <c r="F48" s="1046"/>
      <c r="G48" s="1046"/>
      <c r="H48" s="1046"/>
      <c r="I48" s="1046"/>
      <c r="J48" s="1046"/>
      <c r="K48" s="1046"/>
      <c r="L48" s="1046"/>
      <c r="M48" s="1046"/>
      <c r="N48" s="1046"/>
      <c r="O48" s="1046"/>
      <c r="P48" s="1046"/>
      <c r="Q48" s="1046"/>
      <c r="R48" s="1046"/>
      <c r="S48" s="1046"/>
      <c r="T48" s="1046"/>
      <c r="U48" s="1046"/>
      <c r="V48" s="1046"/>
      <c r="W48" s="1046"/>
      <c r="X48" s="1046"/>
      <c r="Y48" s="1046"/>
      <c r="Z48" s="1046"/>
      <c r="AA48" s="1046"/>
      <c r="AB48" s="1046"/>
      <c r="AC48" s="1046"/>
      <c r="AD48" s="1046"/>
      <c r="AE48" s="1046"/>
      <c r="AF48" s="1046"/>
      <c r="AG48" s="1046"/>
      <c r="AH48" s="1046"/>
      <c r="AI48" s="1046"/>
      <c r="AJ48" s="1047"/>
    </row>
    <row r="49" spans="1:36" ht="15" customHeight="1" x14ac:dyDescent="0.25">
      <c r="A49" s="1054" t="s">
        <v>536</v>
      </c>
      <c r="B49" s="1063"/>
      <c r="C49" s="1063"/>
      <c r="D49" s="1063"/>
      <c r="E49" s="1063"/>
      <c r="F49" s="1063"/>
      <c r="G49" s="1063"/>
      <c r="H49" s="1063"/>
      <c r="I49" s="1063"/>
      <c r="J49" s="1063"/>
      <c r="K49" s="1063"/>
      <c r="L49" s="1063"/>
      <c r="M49" s="1063"/>
      <c r="N49" s="1063"/>
      <c r="O49" s="1063"/>
      <c r="P49" s="1063"/>
      <c r="Q49" s="1063"/>
      <c r="R49" s="1063"/>
      <c r="S49" s="1063"/>
      <c r="T49" s="1063"/>
      <c r="U49" s="1063"/>
      <c r="V49" s="141"/>
      <c r="W49" s="141"/>
      <c r="X49" s="141"/>
      <c r="Y49" s="141"/>
      <c r="Z49" s="141"/>
      <c r="AA49" s="141"/>
      <c r="AB49" s="141"/>
      <c r="AC49" s="141"/>
      <c r="AD49" s="141"/>
      <c r="AE49" s="141"/>
      <c r="AF49" s="141"/>
      <c r="AG49" s="141"/>
      <c r="AH49" s="141"/>
      <c r="AI49" s="141"/>
      <c r="AJ49" s="143"/>
    </row>
    <row r="50" spans="1:36" ht="15" customHeight="1" x14ac:dyDescent="0.25">
      <c r="A50" s="1045"/>
      <c r="B50" s="1046"/>
      <c r="C50" s="1046"/>
      <c r="D50" s="1046"/>
      <c r="E50" s="1046"/>
      <c r="F50" s="1046"/>
      <c r="G50" s="1046"/>
      <c r="H50" s="1046"/>
      <c r="I50" s="1046"/>
      <c r="J50" s="1046"/>
      <c r="K50" s="1046"/>
      <c r="L50" s="1046"/>
      <c r="M50" s="1046"/>
      <c r="N50" s="1046"/>
      <c r="O50" s="1046"/>
      <c r="P50" s="1046"/>
      <c r="Q50" s="1046"/>
      <c r="R50" s="1046"/>
      <c r="S50" s="1046"/>
      <c r="T50" s="1046"/>
      <c r="U50" s="1046"/>
      <c r="V50" s="1046"/>
      <c r="W50" s="1046"/>
      <c r="X50" s="1046"/>
      <c r="Y50" s="1046"/>
      <c r="Z50" s="1046"/>
      <c r="AA50" s="1046"/>
      <c r="AB50" s="1046"/>
      <c r="AC50" s="1046"/>
      <c r="AD50" s="1046"/>
      <c r="AE50" s="1046"/>
      <c r="AF50" s="1046"/>
      <c r="AG50" s="1046"/>
      <c r="AH50" s="1046"/>
      <c r="AI50" s="1046"/>
      <c r="AJ50" s="1047"/>
    </row>
    <row r="51" spans="1:36" ht="15" customHeight="1" x14ac:dyDescent="0.25">
      <c r="A51" s="1045"/>
      <c r="B51" s="1046"/>
      <c r="C51" s="1046"/>
      <c r="D51" s="1046"/>
      <c r="E51" s="1046"/>
      <c r="F51" s="1046"/>
      <c r="G51" s="1046"/>
      <c r="H51" s="1046"/>
      <c r="I51" s="1046"/>
      <c r="J51" s="1046"/>
      <c r="K51" s="1046"/>
      <c r="L51" s="1046"/>
      <c r="M51" s="1046"/>
      <c r="N51" s="1046"/>
      <c r="O51" s="1046"/>
      <c r="P51" s="1046"/>
      <c r="Q51" s="1046"/>
      <c r="R51" s="1046"/>
      <c r="S51" s="1046"/>
      <c r="T51" s="1046"/>
      <c r="U51" s="1046"/>
      <c r="V51" s="1046"/>
      <c r="W51" s="1046"/>
      <c r="X51" s="1046"/>
      <c r="Y51" s="1046"/>
      <c r="Z51" s="1046"/>
      <c r="AA51" s="1046"/>
      <c r="AB51" s="1046"/>
      <c r="AC51" s="1046"/>
      <c r="AD51" s="1046"/>
      <c r="AE51" s="1046"/>
      <c r="AF51" s="1046"/>
      <c r="AG51" s="1046"/>
      <c r="AH51" s="1046"/>
      <c r="AI51" s="1046"/>
      <c r="AJ51" s="1047"/>
    </row>
    <row r="52" spans="1:36" ht="15" customHeight="1" x14ac:dyDescent="0.25">
      <c r="A52" s="1045"/>
      <c r="B52" s="1046"/>
      <c r="C52" s="1046"/>
      <c r="D52" s="1046"/>
      <c r="E52" s="1046"/>
      <c r="F52" s="1046"/>
      <c r="G52" s="1046"/>
      <c r="H52" s="1046"/>
      <c r="I52" s="1046"/>
      <c r="J52" s="1046"/>
      <c r="K52" s="1046"/>
      <c r="L52" s="1046"/>
      <c r="M52" s="1046"/>
      <c r="N52" s="1046"/>
      <c r="O52" s="1046"/>
      <c r="P52" s="1046"/>
      <c r="Q52" s="1046"/>
      <c r="R52" s="1046"/>
      <c r="S52" s="1046"/>
      <c r="T52" s="1046"/>
      <c r="U52" s="1046"/>
      <c r="V52" s="1046"/>
      <c r="W52" s="1046"/>
      <c r="X52" s="1046"/>
      <c r="Y52" s="1046"/>
      <c r="Z52" s="1046"/>
      <c r="AA52" s="1046"/>
      <c r="AB52" s="1046"/>
      <c r="AC52" s="1046"/>
      <c r="AD52" s="1046"/>
      <c r="AE52" s="1046"/>
      <c r="AF52" s="1046"/>
      <c r="AG52" s="1046"/>
      <c r="AH52" s="1046"/>
      <c r="AI52" s="1046"/>
      <c r="AJ52" s="1047"/>
    </row>
    <row r="53" spans="1:36" x14ac:dyDescent="0.25">
      <c r="A53" s="1045"/>
      <c r="B53" s="1046"/>
      <c r="C53" s="1046"/>
      <c r="D53" s="1046"/>
      <c r="E53" s="1046"/>
      <c r="F53" s="1046"/>
      <c r="G53" s="1046"/>
      <c r="H53" s="1046"/>
      <c r="I53" s="1046"/>
      <c r="J53" s="1046"/>
      <c r="K53" s="1046"/>
      <c r="L53" s="1046"/>
      <c r="M53" s="1046"/>
      <c r="N53" s="1046"/>
      <c r="O53" s="1046"/>
      <c r="P53" s="1046"/>
      <c r="Q53" s="1046"/>
      <c r="R53" s="1046"/>
      <c r="S53" s="1046"/>
      <c r="T53" s="1046"/>
      <c r="U53" s="1046"/>
      <c r="V53" s="1046"/>
      <c r="W53" s="1046"/>
      <c r="X53" s="1046"/>
      <c r="Y53" s="1046"/>
      <c r="Z53" s="1046"/>
      <c r="AA53" s="1046"/>
      <c r="AB53" s="1046"/>
      <c r="AC53" s="1046"/>
      <c r="AD53" s="1046"/>
      <c r="AE53" s="1046"/>
      <c r="AF53" s="1046"/>
      <c r="AG53" s="1046"/>
      <c r="AH53" s="1046"/>
      <c r="AI53" s="1046"/>
      <c r="AJ53" s="1047"/>
    </row>
    <row r="54" spans="1:36" x14ac:dyDescent="0.25">
      <c r="A54" s="1045"/>
      <c r="B54" s="1046"/>
      <c r="C54" s="1046"/>
      <c r="D54" s="1046"/>
      <c r="E54" s="1046"/>
      <c r="F54" s="1046"/>
      <c r="G54" s="1046"/>
      <c r="H54" s="1046"/>
      <c r="I54" s="1046"/>
      <c r="J54" s="1046"/>
      <c r="K54" s="1046"/>
      <c r="L54" s="1046"/>
      <c r="M54" s="1046"/>
      <c r="N54" s="1046"/>
      <c r="O54" s="1046"/>
      <c r="P54" s="1046"/>
      <c r="Q54" s="1046"/>
      <c r="R54" s="1046"/>
      <c r="S54" s="1046"/>
      <c r="T54" s="1046"/>
      <c r="U54" s="1046"/>
      <c r="V54" s="1046"/>
      <c r="W54" s="1046"/>
      <c r="X54" s="1046"/>
      <c r="Y54" s="1046"/>
      <c r="Z54" s="1046"/>
      <c r="AA54" s="1046"/>
      <c r="AB54" s="1046"/>
      <c r="AC54" s="1046"/>
      <c r="AD54" s="1046"/>
      <c r="AE54" s="1046"/>
      <c r="AF54" s="1046"/>
      <c r="AG54" s="1046"/>
      <c r="AH54" s="1046"/>
      <c r="AI54" s="1046"/>
      <c r="AJ54" s="1047"/>
    </row>
    <row r="55" spans="1:36" x14ac:dyDescent="0.25">
      <c r="A55" s="1045"/>
      <c r="B55" s="1046"/>
      <c r="C55" s="1046"/>
      <c r="D55" s="1046"/>
      <c r="E55" s="1046"/>
      <c r="F55" s="1046"/>
      <c r="G55" s="1046"/>
      <c r="H55" s="1046"/>
      <c r="I55" s="1046"/>
      <c r="J55" s="1046"/>
      <c r="K55" s="1046"/>
      <c r="L55" s="1046"/>
      <c r="M55" s="1046"/>
      <c r="N55" s="1046"/>
      <c r="O55" s="1046"/>
      <c r="P55" s="1046"/>
      <c r="Q55" s="1046"/>
      <c r="R55" s="1046"/>
      <c r="S55" s="1046"/>
      <c r="T55" s="1046"/>
      <c r="U55" s="1046"/>
      <c r="V55" s="1046"/>
      <c r="W55" s="1046"/>
      <c r="X55" s="1046"/>
      <c r="Y55" s="1046"/>
      <c r="Z55" s="1046"/>
      <c r="AA55" s="1046"/>
      <c r="AB55" s="1046"/>
      <c r="AC55" s="1046"/>
      <c r="AD55" s="1046"/>
      <c r="AE55" s="1046"/>
      <c r="AF55" s="1046"/>
      <c r="AG55" s="1046"/>
      <c r="AH55" s="1046"/>
      <c r="AI55" s="1046"/>
      <c r="AJ55" s="1047"/>
    </row>
    <row r="56" spans="1:36" ht="15" customHeight="1" x14ac:dyDescent="0.25">
      <c r="A56" s="1045" t="s">
        <v>537</v>
      </c>
      <c r="B56" s="1046"/>
      <c r="C56" s="1046"/>
      <c r="D56" s="1046"/>
      <c r="E56" s="1046"/>
      <c r="F56" s="1046"/>
      <c r="G56" s="1046"/>
      <c r="H56" s="1046"/>
      <c r="I56" s="1046"/>
      <c r="J56" s="1046"/>
      <c r="K56" s="1046"/>
      <c r="L56" s="1046"/>
      <c r="M56" s="1046"/>
      <c r="N56" s="1046"/>
      <c r="O56" s="1046"/>
      <c r="P56" s="1046"/>
      <c r="Q56" s="1046"/>
      <c r="R56" s="1046"/>
      <c r="S56" s="1046"/>
      <c r="T56" s="1046"/>
      <c r="U56" s="1046"/>
      <c r="V56" s="1046"/>
      <c r="W56" s="1046"/>
      <c r="X56" s="1046"/>
      <c r="Y56" s="1046"/>
      <c r="Z56" s="1046"/>
      <c r="AA56" s="1046"/>
      <c r="AB56" s="1046"/>
      <c r="AC56" s="1046"/>
      <c r="AD56" s="1046"/>
      <c r="AE56" s="1046"/>
      <c r="AF56" s="1046"/>
      <c r="AG56" s="1046"/>
      <c r="AH56" s="1046"/>
      <c r="AI56" s="1046"/>
      <c r="AJ56" s="1047"/>
    </row>
    <row r="57" spans="1:36" ht="15" customHeight="1" x14ac:dyDescent="0.25">
      <c r="A57" s="1045"/>
      <c r="B57" s="1046"/>
      <c r="C57" s="1046"/>
      <c r="D57" s="1046"/>
      <c r="E57" s="1046"/>
      <c r="F57" s="1046"/>
      <c r="G57" s="1046"/>
      <c r="H57" s="1046"/>
      <c r="I57" s="1046"/>
      <c r="J57" s="1046"/>
      <c r="K57" s="1046"/>
      <c r="L57" s="1046"/>
      <c r="M57" s="1046"/>
      <c r="N57" s="1046"/>
      <c r="O57" s="1046"/>
      <c r="P57" s="1046"/>
      <c r="Q57" s="1046"/>
      <c r="R57" s="1046"/>
      <c r="S57" s="1046"/>
      <c r="T57" s="1046"/>
      <c r="U57" s="1046"/>
      <c r="V57" s="1046"/>
      <c r="W57" s="1046"/>
      <c r="X57" s="1046"/>
      <c r="Y57" s="1046"/>
      <c r="Z57" s="1046"/>
      <c r="AA57" s="1046"/>
      <c r="AB57" s="1046"/>
      <c r="AC57" s="1046"/>
      <c r="AD57" s="1046"/>
      <c r="AE57" s="1046"/>
      <c r="AF57" s="1046"/>
      <c r="AG57" s="1046"/>
      <c r="AH57" s="1046"/>
      <c r="AI57" s="1046"/>
      <c r="AJ57" s="1047"/>
    </row>
    <row r="58" spans="1:36" ht="15.75" thickBot="1" x14ac:dyDescent="0.3">
      <c r="A58" s="1056"/>
      <c r="B58" s="1057"/>
      <c r="C58" s="1057"/>
      <c r="D58" s="1057"/>
      <c r="E58" s="1057"/>
      <c r="F58" s="1057"/>
      <c r="G58" s="1057"/>
      <c r="H58" s="1057"/>
      <c r="I58" s="1057"/>
      <c r="J58" s="1057"/>
      <c r="K58" s="1057"/>
      <c r="L58" s="1057"/>
      <c r="M58" s="1057"/>
      <c r="N58" s="1057"/>
      <c r="O58" s="1057"/>
      <c r="P58" s="1057"/>
      <c r="Q58" s="1057"/>
      <c r="R58" s="1057"/>
      <c r="S58" s="1057"/>
      <c r="T58" s="1057"/>
      <c r="U58" s="1057"/>
      <c r="V58" s="1057"/>
      <c r="W58" s="1057"/>
      <c r="X58" s="1057"/>
      <c r="Y58" s="1057"/>
      <c r="Z58" s="1057"/>
      <c r="AA58" s="1057"/>
      <c r="AB58" s="1057"/>
      <c r="AC58" s="1057"/>
      <c r="AD58" s="1057"/>
      <c r="AE58" s="1057"/>
      <c r="AF58" s="1057"/>
      <c r="AG58" s="1057"/>
      <c r="AH58" s="1057"/>
      <c r="AI58" s="1057"/>
      <c r="AJ58" s="1058"/>
    </row>
    <row r="59" spans="1:36" x14ac:dyDescent="0.25">
      <c r="A59" s="861" t="s">
        <v>321</v>
      </c>
      <c r="B59" s="862"/>
      <c r="C59" s="862"/>
      <c r="D59" s="862"/>
      <c r="E59" s="862"/>
      <c r="F59" s="862"/>
      <c r="G59" s="862"/>
      <c r="H59" s="862"/>
      <c r="I59" s="863"/>
      <c r="J59" s="861" t="s">
        <v>322</v>
      </c>
      <c r="K59" s="862"/>
      <c r="L59" s="862"/>
      <c r="M59" s="862"/>
      <c r="N59" s="862"/>
      <c r="O59" s="862"/>
      <c r="P59" s="862"/>
      <c r="Q59" s="862"/>
      <c r="R59" s="863"/>
      <c r="S59" s="861" t="s">
        <v>324</v>
      </c>
      <c r="T59" s="862"/>
      <c r="U59" s="862"/>
      <c r="V59" s="862"/>
      <c r="W59" s="862"/>
      <c r="X59" s="862"/>
      <c r="Y59" s="862"/>
      <c r="Z59" s="862"/>
      <c r="AA59" s="863"/>
      <c r="AB59" s="861" t="s">
        <v>323</v>
      </c>
      <c r="AC59" s="862"/>
      <c r="AD59" s="862"/>
      <c r="AE59" s="862"/>
      <c r="AF59" s="862"/>
      <c r="AG59" s="862"/>
      <c r="AH59" s="862"/>
      <c r="AI59" s="862"/>
      <c r="AJ59" s="863"/>
    </row>
    <row r="60" spans="1:36" x14ac:dyDescent="0.25">
      <c r="A60" s="864"/>
      <c r="B60" s="865"/>
      <c r="C60" s="865"/>
      <c r="D60" s="865"/>
      <c r="E60" s="865"/>
      <c r="F60" s="865"/>
      <c r="G60" s="865"/>
      <c r="H60" s="865"/>
      <c r="I60" s="866"/>
      <c r="J60" s="864"/>
      <c r="K60" s="865"/>
      <c r="L60" s="865"/>
      <c r="M60" s="865"/>
      <c r="N60" s="865"/>
      <c r="O60" s="865"/>
      <c r="P60" s="865"/>
      <c r="Q60" s="865"/>
      <c r="R60" s="866"/>
      <c r="S60" s="864"/>
      <c r="T60" s="865"/>
      <c r="U60" s="865"/>
      <c r="V60" s="865"/>
      <c r="W60" s="865"/>
      <c r="X60" s="865"/>
      <c r="Y60" s="865"/>
      <c r="Z60" s="865"/>
      <c r="AA60" s="866"/>
      <c r="AB60" s="864"/>
      <c r="AC60" s="865"/>
      <c r="AD60" s="865"/>
      <c r="AE60" s="865"/>
      <c r="AF60" s="865"/>
      <c r="AG60" s="865"/>
      <c r="AH60" s="865"/>
      <c r="AI60" s="865"/>
      <c r="AJ60" s="866"/>
    </row>
    <row r="61" spans="1:36" x14ac:dyDescent="0.25">
      <c r="A61" s="520" t="e" vm="5">
        <f>'CARGAR datos'!I9</f>
        <v>#VALUE!</v>
      </c>
      <c r="B61" s="521"/>
      <c r="C61" s="521"/>
      <c r="D61" s="521"/>
      <c r="E61" s="521"/>
      <c r="F61" s="521"/>
      <c r="G61" s="521"/>
      <c r="H61" s="521"/>
      <c r="I61" s="522"/>
      <c r="J61" s="520" t="e" vm="4">
        <f>'CARGAR datos'!L9</f>
        <v>#VALUE!</v>
      </c>
      <c r="K61" s="521"/>
      <c r="L61" s="521"/>
      <c r="M61" s="521"/>
      <c r="N61" s="521"/>
      <c r="O61" s="521"/>
      <c r="P61" s="521"/>
      <c r="Q61" s="521"/>
      <c r="R61" s="522"/>
      <c r="S61" s="142"/>
      <c r="T61" s="141"/>
      <c r="U61" s="141"/>
      <c r="V61" s="141"/>
      <c r="W61" s="141"/>
      <c r="X61" s="141"/>
      <c r="Y61" s="141"/>
      <c r="Z61" s="141"/>
      <c r="AA61" s="143"/>
      <c r="AB61" s="142"/>
      <c r="AC61" s="141"/>
      <c r="AD61" s="141"/>
      <c r="AE61" s="141"/>
      <c r="AF61" s="141"/>
      <c r="AG61" s="141"/>
      <c r="AH61" s="141"/>
      <c r="AI61" s="141"/>
      <c r="AJ61" s="143"/>
    </row>
    <row r="62" spans="1:36" x14ac:dyDescent="0.25">
      <c r="A62" s="520"/>
      <c r="B62" s="521"/>
      <c r="C62" s="521"/>
      <c r="D62" s="521"/>
      <c r="E62" s="521"/>
      <c r="F62" s="521"/>
      <c r="G62" s="521"/>
      <c r="H62" s="521"/>
      <c r="I62" s="522"/>
      <c r="J62" s="520"/>
      <c r="K62" s="521"/>
      <c r="L62" s="521"/>
      <c r="M62" s="521"/>
      <c r="N62" s="521"/>
      <c r="O62" s="521"/>
      <c r="P62" s="521"/>
      <c r="Q62" s="521"/>
      <c r="R62" s="522"/>
      <c r="S62" s="142"/>
      <c r="T62" s="141"/>
      <c r="U62" s="141"/>
      <c r="V62" s="141"/>
      <c r="W62" s="141"/>
      <c r="X62" s="141"/>
      <c r="Y62" s="141"/>
      <c r="Z62" s="141"/>
      <c r="AA62" s="143"/>
      <c r="AB62" s="142"/>
      <c r="AC62" s="141"/>
      <c r="AD62" s="141"/>
      <c r="AE62" s="141"/>
      <c r="AF62" s="141"/>
      <c r="AG62" s="141"/>
      <c r="AH62" s="141"/>
      <c r="AI62" s="141"/>
      <c r="AJ62" s="143"/>
    </row>
    <row r="63" spans="1:36" x14ac:dyDescent="0.25">
      <c r="A63" s="520"/>
      <c r="B63" s="521"/>
      <c r="C63" s="521"/>
      <c r="D63" s="521"/>
      <c r="E63" s="521"/>
      <c r="F63" s="521"/>
      <c r="G63" s="521"/>
      <c r="H63" s="521"/>
      <c r="I63" s="522"/>
      <c r="J63" s="520"/>
      <c r="K63" s="521"/>
      <c r="L63" s="521"/>
      <c r="M63" s="521"/>
      <c r="N63" s="521"/>
      <c r="O63" s="521"/>
      <c r="P63" s="521"/>
      <c r="Q63" s="521"/>
      <c r="R63" s="522"/>
      <c r="S63" s="142"/>
      <c r="T63" s="141"/>
      <c r="U63" s="141"/>
      <c r="V63" s="141"/>
      <c r="W63" s="141"/>
      <c r="X63" s="141"/>
      <c r="Y63" s="141"/>
      <c r="Z63" s="141"/>
      <c r="AA63" s="143"/>
      <c r="AB63" s="142"/>
      <c r="AC63" s="141"/>
      <c r="AD63" s="141"/>
      <c r="AE63" s="141"/>
      <c r="AF63" s="141"/>
      <c r="AG63" s="141"/>
      <c r="AH63" s="141"/>
      <c r="AI63" s="141"/>
      <c r="AJ63" s="143"/>
    </row>
    <row r="64" spans="1:36" x14ac:dyDescent="0.25">
      <c r="A64" s="520"/>
      <c r="B64" s="521"/>
      <c r="C64" s="521"/>
      <c r="D64" s="521"/>
      <c r="E64" s="521"/>
      <c r="F64" s="521"/>
      <c r="G64" s="521"/>
      <c r="H64" s="521"/>
      <c r="I64" s="522"/>
      <c r="J64" s="520"/>
      <c r="K64" s="521"/>
      <c r="L64" s="521"/>
      <c r="M64" s="521"/>
      <c r="N64" s="521"/>
      <c r="O64" s="521"/>
      <c r="P64" s="521"/>
      <c r="Q64" s="521"/>
      <c r="R64" s="522"/>
      <c r="S64" s="142"/>
      <c r="T64" s="141"/>
      <c r="U64" s="141"/>
      <c r="V64" s="141"/>
      <c r="W64" s="141"/>
      <c r="X64" s="141"/>
      <c r="Y64" s="141"/>
      <c r="Z64" s="141"/>
      <c r="AA64" s="143"/>
      <c r="AB64" s="142"/>
      <c r="AC64" s="141"/>
      <c r="AD64" s="141"/>
      <c r="AE64" s="141"/>
      <c r="AF64" s="141"/>
      <c r="AG64" s="141"/>
      <c r="AH64" s="141"/>
      <c r="AI64" s="141"/>
      <c r="AJ64" s="143"/>
    </row>
    <row r="65" spans="1:36" ht="15" customHeight="1" x14ac:dyDescent="0.25">
      <c r="A65" s="520"/>
      <c r="B65" s="521"/>
      <c r="C65" s="521"/>
      <c r="D65" s="521"/>
      <c r="E65" s="521"/>
      <c r="F65" s="521"/>
      <c r="G65" s="521"/>
      <c r="H65" s="521"/>
      <c r="I65" s="522"/>
      <c r="J65" s="520"/>
      <c r="K65" s="521"/>
      <c r="L65" s="521"/>
      <c r="M65" s="521"/>
      <c r="N65" s="521"/>
      <c r="O65" s="521"/>
      <c r="P65" s="521"/>
      <c r="Q65" s="521"/>
      <c r="R65" s="522"/>
      <c r="S65" s="142"/>
      <c r="T65" s="141"/>
      <c r="U65" s="141"/>
      <c r="V65" s="141"/>
      <c r="W65" s="141"/>
      <c r="X65" s="141"/>
      <c r="Y65" s="141"/>
      <c r="Z65" s="141"/>
      <c r="AA65" s="143"/>
      <c r="AB65" s="142"/>
      <c r="AC65" s="141"/>
      <c r="AD65" s="141"/>
      <c r="AE65" s="141"/>
      <c r="AF65" s="141"/>
      <c r="AG65" s="141"/>
      <c r="AH65" s="141"/>
      <c r="AI65" s="141"/>
      <c r="AJ65" s="143"/>
    </row>
    <row r="66" spans="1:36" x14ac:dyDescent="0.25">
      <c r="A66" s="852" t="str">
        <f>'CARGAR datos'!E18</f>
        <v>-</v>
      </c>
      <c r="B66" s="853"/>
      <c r="C66" s="853"/>
      <c r="D66" s="853"/>
      <c r="E66" s="853"/>
      <c r="F66" s="853"/>
      <c r="G66" s="853"/>
      <c r="H66" s="853"/>
      <c r="I66" s="854"/>
      <c r="J66" s="911" t="str">
        <f>'CARGAR datos'!E8</f>
        <v>-</v>
      </c>
      <c r="K66" s="853"/>
      <c r="L66" s="853"/>
      <c r="M66" s="853"/>
      <c r="N66" s="853"/>
      <c r="O66" s="853"/>
      <c r="P66" s="853"/>
      <c r="Q66" s="853"/>
      <c r="R66" s="854"/>
      <c r="S66" s="142"/>
      <c r="T66" s="141"/>
      <c r="U66" s="141"/>
      <c r="V66" s="141"/>
      <c r="W66" s="141"/>
      <c r="X66" s="141"/>
      <c r="Y66" s="141"/>
      <c r="Z66" s="141"/>
      <c r="AA66" s="143"/>
      <c r="AB66" s="142"/>
      <c r="AC66" s="141"/>
      <c r="AD66" s="141"/>
      <c r="AE66" s="141"/>
      <c r="AF66" s="141"/>
      <c r="AG66" s="141"/>
      <c r="AH66" s="141"/>
      <c r="AI66" s="141"/>
      <c r="AJ66" s="143"/>
    </row>
    <row r="67" spans="1:36" x14ac:dyDescent="0.25">
      <c r="A67" s="142"/>
      <c r="B67" s="141"/>
      <c r="C67" s="859" t="str">
        <f>'CARGAR datos'!E23</f>
        <v>-</v>
      </c>
      <c r="D67" s="859"/>
      <c r="E67" s="859"/>
      <c r="F67" s="859"/>
      <c r="G67" s="859"/>
      <c r="H67" s="141"/>
      <c r="I67" s="143"/>
      <c r="J67" s="156"/>
      <c r="K67" s="856" t="str">
        <f>'CARGAR datos'!E9</f>
        <v>-</v>
      </c>
      <c r="L67" s="856"/>
      <c r="M67" s="856"/>
      <c r="N67" s="856"/>
      <c r="O67" s="856"/>
      <c r="P67" s="856"/>
      <c r="Q67" s="856"/>
      <c r="R67" s="158"/>
      <c r="S67" s="142"/>
      <c r="T67" s="141"/>
      <c r="U67" s="141"/>
      <c r="V67" s="141"/>
      <c r="W67" s="141"/>
      <c r="X67" s="141"/>
      <c r="Y67" s="141"/>
      <c r="Z67" s="141"/>
      <c r="AA67" s="143"/>
      <c r="AB67" s="142"/>
      <c r="AC67" s="141"/>
      <c r="AD67" s="141"/>
      <c r="AE67" s="141"/>
      <c r="AF67" s="141"/>
      <c r="AG67" s="141"/>
      <c r="AH67" s="141"/>
      <c r="AI67" s="141"/>
      <c r="AJ67" s="143"/>
    </row>
    <row r="68" spans="1:36" ht="15.75" thickBot="1" x14ac:dyDescent="0.3">
      <c r="A68" s="145"/>
      <c r="B68" s="169" t="s">
        <v>325</v>
      </c>
      <c r="C68" s="146"/>
      <c r="D68" s="146"/>
      <c r="E68" s="860">
        <f>'CARGAR datos'!Z23</f>
        <v>45275</v>
      </c>
      <c r="F68" s="860"/>
      <c r="G68" s="860"/>
      <c r="H68" s="860"/>
      <c r="I68" s="147"/>
      <c r="J68" s="145"/>
      <c r="K68" s="169" t="s">
        <v>325</v>
      </c>
      <c r="L68" s="146"/>
      <c r="M68" s="146"/>
      <c r="N68" s="860">
        <f>'CARGAR datos'!Z23</f>
        <v>45275</v>
      </c>
      <c r="O68" s="860"/>
      <c r="P68" s="860"/>
      <c r="Q68" s="860"/>
      <c r="R68" s="147"/>
      <c r="S68" s="145"/>
      <c r="T68" s="169" t="s">
        <v>325</v>
      </c>
      <c r="U68" s="146"/>
      <c r="V68" s="146"/>
      <c r="W68" s="858"/>
      <c r="X68" s="858"/>
      <c r="Y68" s="858"/>
      <c r="Z68" s="858"/>
      <c r="AA68" s="147"/>
      <c r="AB68" s="145"/>
      <c r="AC68" s="169" t="s">
        <v>325</v>
      </c>
      <c r="AD68" s="146"/>
      <c r="AE68" s="146"/>
      <c r="AF68" s="858"/>
      <c r="AG68" s="858"/>
      <c r="AH68" s="858"/>
      <c r="AI68" s="858"/>
      <c r="AJ68" s="147"/>
    </row>
    <row r="70" spans="1:36" x14ac:dyDescent="0.25">
      <c r="AD70" s="1044" t="s">
        <v>539</v>
      </c>
      <c r="AE70" s="1044"/>
      <c r="AF70" s="1044"/>
      <c r="AG70" s="1044"/>
    </row>
    <row r="73" spans="1:36" ht="15.75" thickBot="1" x14ac:dyDescent="0.3"/>
    <row r="74" spans="1:36" x14ac:dyDescent="0.25">
      <c r="A74" s="517" t="e" vm="8">
        <v>#VALUE!</v>
      </c>
      <c r="B74" s="518"/>
      <c r="C74" s="518"/>
      <c r="D74" s="518"/>
      <c r="E74" s="518"/>
      <c r="F74" s="518"/>
      <c r="G74" s="518"/>
      <c r="H74" s="518"/>
      <c r="I74" s="519"/>
      <c r="J74" s="526" t="s">
        <v>538</v>
      </c>
      <c r="K74" s="527"/>
      <c r="L74" s="527"/>
      <c r="M74" s="527"/>
      <c r="N74" s="527"/>
      <c r="O74" s="527"/>
      <c r="P74" s="527"/>
      <c r="Q74" s="527"/>
      <c r="R74" s="527"/>
      <c r="S74" s="527"/>
      <c r="T74" s="527"/>
      <c r="U74" s="527"/>
      <c r="V74" s="527"/>
      <c r="W74" s="527"/>
      <c r="X74" s="527"/>
      <c r="Y74" s="527"/>
      <c r="Z74" s="527"/>
      <c r="AA74" s="527"/>
      <c r="AB74" s="527"/>
      <c r="AC74" s="527"/>
      <c r="AD74" s="527"/>
      <c r="AE74" s="527"/>
      <c r="AF74" s="527"/>
      <c r="AG74" s="527"/>
      <c r="AH74" s="527"/>
      <c r="AI74" s="527"/>
      <c r="AJ74" s="528"/>
    </row>
    <row r="75" spans="1:36" x14ac:dyDescent="0.25">
      <c r="A75" s="520"/>
      <c r="B75" s="521"/>
      <c r="C75" s="521"/>
      <c r="D75" s="521"/>
      <c r="E75" s="521"/>
      <c r="F75" s="521"/>
      <c r="G75" s="521"/>
      <c r="H75" s="521"/>
      <c r="I75" s="522"/>
      <c r="J75" s="529"/>
      <c r="K75" s="530"/>
      <c r="L75" s="530"/>
      <c r="M75" s="530"/>
      <c r="N75" s="530"/>
      <c r="O75" s="530"/>
      <c r="P75" s="530"/>
      <c r="Q75" s="530"/>
      <c r="R75" s="530"/>
      <c r="S75" s="530"/>
      <c r="T75" s="530"/>
      <c r="U75" s="530"/>
      <c r="V75" s="530"/>
      <c r="W75" s="530"/>
      <c r="X75" s="530"/>
      <c r="Y75" s="530"/>
      <c r="Z75" s="530"/>
      <c r="AA75" s="530"/>
      <c r="AB75" s="530"/>
      <c r="AC75" s="530"/>
      <c r="AD75" s="530"/>
      <c r="AE75" s="530"/>
      <c r="AF75" s="530"/>
      <c r="AG75" s="530"/>
      <c r="AH75" s="530"/>
      <c r="AI75" s="530"/>
      <c r="AJ75" s="531"/>
    </row>
    <row r="76" spans="1:36" x14ac:dyDescent="0.25">
      <c r="A76" s="520"/>
      <c r="B76" s="521"/>
      <c r="C76" s="521"/>
      <c r="D76" s="521"/>
      <c r="E76" s="521"/>
      <c r="F76" s="521"/>
      <c r="G76" s="521"/>
      <c r="H76" s="521"/>
      <c r="I76" s="522"/>
      <c r="J76" s="529"/>
      <c r="K76" s="530"/>
      <c r="L76" s="530"/>
      <c r="M76" s="530"/>
      <c r="N76" s="530"/>
      <c r="O76" s="530"/>
      <c r="P76" s="530"/>
      <c r="Q76" s="530"/>
      <c r="R76" s="530"/>
      <c r="S76" s="530"/>
      <c r="T76" s="530"/>
      <c r="U76" s="530"/>
      <c r="V76" s="530"/>
      <c r="W76" s="530"/>
      <c r="X76" s="530"/>
      <c r="Y76" s="530"/>
      <c r="Z76" s="530"/>
      <c r="AA76" s="530"/>
      <c r="AB76" s="530"/>
      <c r="AC76" s="530"/>
      <c r="AD76" s="530"/>
      <c r="AE76" s="530"/>
      <c r="AF76" s="530"/>
      <c r="AG76" s="530"/>
      <c r="AH76" s="530"/>
      <c r="AI76" s="530"/>
      <c r="AJ76" s="531"/>
    </row>
    <row r="77" spans="1:36" x14ac:dyDescent="0.25">
      <c r="A77" s="520"/>
      <c r="B77" s="521"/>
      <c r="C77" s="521"/>
      <c r="D77" s="521"/>
      <c r="E77" s="521"/>
      <c r="F77" s="521"/>
      <c r="G77" s="521"/>
      <c r="H77" s="521"/>
      <c r="I77" s="522"/>
      <c r="J77" s="1048" t="s">
        <v>528</v>
      </c>
      <c r="K77" s="1049"/>
      <c r="L77" s="1049"/>
      <c r="M77" s="1049"/>
      <c r="N77" s="1049"/>
      <c r="O77" s="1049"/>
      <c r="P77" s="1049"/>
      <c r="Q77" s="1049"/>
      <c r="R77" s="1049"/>
      <c r="S77" s="1049"/>
      <c r="T77" s="1049"/>
      <c r="U77" s="1049"/>
      <c r="V77" s="1049"/>
      <c r="W77" s="1049"/>
      <c r="X77" s="1049"/>
      <c r="Y77" s="1049"/>
      <c r="Z77" s="1049"/>
      <c r="AA77" s="1049"/>
      <c r="AB77" s="1049"/>
      <c r="AC77" s="1049"/>
      <c r="AD77" s="1049"/>
      <c r="AE77" s="1049"/>
      <c r="AF77" s="1049"/>
      <c r="AG77" s="1049"/>
      <c r="AH77" s="1049"/>
      <c r="AI77" s="1049"/>
      <c r="AJ77" s="1050"/>
    </row>
    <row r="78" spans="1:36" x14ac:dyDescent="0.25">
      <c r="A78" s="520"/>
      <c r="B78" s="521"/>
      <c r="C78" s="521"/>
      <c r="D78" s="521"/>
      <c r="E78" s="521"/>
      <c r="F78" s="521"/>
      <c r="G78" s="521"/>
      <c r="H78" s="521"/>
      <c r="I78" s="522"/>
      <c r="J78" s="1048"/>
      <c r="K78" s="1049"/>
      <c r="L78" s="1049"/>
      <c r="M78" s="1049"/>
      <c r="N78" s="1049"/>
      <c r="O78" s="1049"/>
      <c r="P78" s="1049"/>
      <c r="Q78" s="1049"/>
      <c r="R78" s="1049"/>
      <c r="S78" s="1049"/>
      <c r="T78" s="1049"/>
      <c r="U78" s="1049"/>
      <c r="V78" s="1049"/>
      <c r="W78" s="1049"/>
      <c r="X78" s="1049"/>
      <c r="Y78" s="1049"/>
      <c r="Z78" s="1049"/>
      <c r="AA78" s="1049"/>
      <c r="AB78" s="1049"/>
      <c r="AC78" s="1049"/>
      <c r="AD78" s="1049"/>
      <c r="AE78" s="1049"/>
      <c r="AF78" s="1049"/>
      <c r="AG78" s="1049"/>
      <c r="AH78" s="1049"/>
      <c r="AI78" s="1049"/>
      <c r="AJ78" s="1050"/>
    </row>
    <row r="79" spans="1:36" x14ac:dyDescent="0.25">
      <c r="A79" s="520"/>
      <c r="B79" s="521"/>
      <c r="C79" s="521"/>
      <c r="D79" s="521"/>
      <c r="E79" s="521"/>
      <c r="F79" s="521"/>
      <c r="G79" s="521"/>
      <c r="H79" s="521"/>
      <c r="I79" s="522"/>
      <c r="J79" s="1048"/>
      <c r="K79" s="1049"/>
      <c r="L79" s="1049"/>
      <c r="M79" s="1049"/>
      <c r="N79" s="1049"/>
      <c r="O79" s="1049"/>
      <c r="P79" s="1049"/>
      <c r="Q79" s="1049"/>
      <c r="R79" s="1049"/>
      <c r="S79" s="1049"/>
      <c r="T79" s="1049"/>
      <c r="U79" s="1049"/>
      <c r="V79" s="1049"/>
      <c r="W79" s="1049"/>
      <c r="X79" s="1049"/>
      <c r="Y79" s="1049"/>
      <c r="Z79" s="1049"/>
      <c r="AA79" s="1049"/>
      <c r="AB79" s="1049"/>
      <c r="AC79" s="1049"/>
      <c r="AD79" s="1049"/>
      <c r="AE79" s="1049"/>
      <c r="AF79" s="1049"/>
      <c r="AG79" s="1049"/>
      <c r="AH79" s="1049"/>
      <c r="AI79" s="1049"/>
      <c r="AJ79" s="1050"/>
    </row>
    <row r="80" spans="1:36" x14ac:dyDescent="0.25">
      <c r="A80" s="520"/>
      <c r="B80" s="521"/>
      <c r="C80" s="521"/>
      <c r="D80" s="521"/>
      <c r="E80" s="521"/>
      <c r="F80" s="521"/>
      <c r="G80" s="521"/>
      <c r="H80" s="521"/>
      <c r="I80" s="522"/>
      <c r="J80" s="1048"/>
      <c r="K80" s="1049"/>
      <c r="L80" s="1049"/>
      <c r="M80" s="1049"/>
      <c r="N80" s="1049"/>
      <c r="O80" s="1049"/>
      <c r="P80" s="1049"/>
      <c r="Q80" s="1049"/>
      <c r="R80" s="1049"/>
      <c r="S80" s="1049"/>
      <c r="T80" s="1049"/>
      <c r="U80" s="1049"/>
      <c r="V80" s="1049"/>
      <c r="W80" s="1049"/>
      <c r="X80" s="1049"/>
      <c r="Y80" s="1049"/>
      <c r="Z80" s="1049"/>
      <c r="AA80" s="1049"/>
      <c r="AB80" s="1049"/>
      <c r="AC80" s="1049"/>
      <c r="AD80" s="1049"/>
      <c r="AE80" s="1049"/>
      <c r="AF80" s="1049"/>
      <c r="AG80" s="1049"/>
      <c r="AH80" s="1049"/>
      <c r="AI80" s="1049"/>
      <c r="AJ80" s="1050"/>
    </row>
    <row r="81" spans="1:36" ht="15.75" thickBot="1" x14ac:dyDescent="0.3">
      <c r="A81" s="520"/>
      <c r="B81" s="521"/>
      <c r="C81" s="521"/>
      <c r="D81" s="521"/>
      <c r="E81" s="521"/>
      <c r="F81" s="521"/>
      <c r="G81" s="521"/>
      <c r="H81" s="521"/>
      <c r="I81" s="522"/>
      <c r="J81" s="1051"/>
      <c r="K81" s="1052"/>
      <c r="L81" s="1052"/>
      <c r="M81" s="1052"/>
      <c r="N81" s="1052"/>
      <c r="O81" s="1052"/>
      <c r="P81" s="1052"/>
      <c r="Q81" s="1052"/>
      <c r="R81" s="1052"/>
      <c r="S81" s="1052"/>
      <c r="T81" s="1052"/>
      <c r="U81" s="1052"/>
      <c r="V81" s="1052"/>
      <c r="W81" s="1052"/>
      <c r="X81" s="1052"/>
      <c r="Y81" s="1052"/>
      <c r="Z81" s="1052"/>
      <c r="AA81" s="1052"/>
      <c r="AB81" s="1052"/>
      <c r="AC81" s="1052"/>
      <c r="AD81" s="1052"/>
      <c r="AE81" s="1052"/>
      <c r="AF81" s="1052"/>
      <c r="AG81" s="1052"/>
      <c r="AH81" s="1052"/>
      <c r="AI81" s="1052"/>
      <c r="AJ81" s="1053"/>
    </row>
    <row r="82" spans="1:36" x14ac:dyDescent="0.25">
      <c r="A82" s="135"/>
      <c r="B82" s="136"/>
      <c r="C82" s="136"/>
      <c r="D82" s="136"/>
      <c r="E82" s="136"/>
      <c r="F82" s="136"/>
      <c r="G82" s="136"/>
      <c r="H82" s="136"/>
      <c r="I82" s="136"/>
      <c r="J82" s="366"/>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2"/>
    </row>
    <row r="83" spans="1:36" x14ac:dyDescent="0.25">
      <c r="A83" s="142"/>
      <c r="B83" s="875" t="s">
        <v>387</v>
      </c>
      <c r="C83" s="875"/>
      <c r="D83" s="875"/>
      <c r="E83" s="875"/>
      <c r="F83" s="875"/>
      <c r="G83" s="875"/>
      <c r="H83" s="1059" t="str">
        <f>'CARGAR datos'!E8</f>
        <v>-</v>
      </c>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c r="AG83" s="877"/>
      <c r="AH83" s="877"/>
      <c r="AI83" s="877"/>
      <c r="AJ83" s="1060"/>
    </row>
    <row r="84" spans="1:36" x14ac:dyDescent="0.25">
      <c r="A84" s="142"/>
      <c r="B84" s="875" t="s">
        <v>520</v>
      </c>
      <c r="C84" s="875"/>
      <c r="D84" s="875"/>
      <c r="E84" s="875"/>
      <c r="F84" s="877" t="str">
        <f>'CARGAR datos'!E28</f>
        <v>-</v>
      </c>
      <c r="G84" s="877"/>
      <c r="H84" s="877"/>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877"/>
      <c r="AG84" s="148" t="s">
        <v>180</v>
      </c>
      <c r="AH84" s="877" t="str">
        <f>'CARGAR datos'!I28</f>
        <v>-</v>
      </c>
      <c r="AI84" s="877"/>
      <c r="AJ84" s="1060"/>
    </row>
    <row r="85" spans="1:36" x14ac:dyDescent="0.25">
      <c r="A85" s="142"/>
      <c r="B85" s="875" t="s">
        <v>521</v>
      </c>
      <c r="C85" s="875"/>
      <c r="D85" s="875"/>
      <c r="E85" s="875"/>
      <c r="F85" s="875"/>
      <c r="G85" s="875"/>
      <c r="H85" s="875"/>
      <c r="I85" s="875"/>
      <c r="J85" s="875"/>
      <c r="K85" s="875"/>
      <c r="L85" s="875" t="s">
        <v>522</v>
      </c>
      <c r="M85" s="875"/>
      <c r="N85" s="521" t="str">
        <f>'CARGAR datos'!F30</f>
        <v>-</v>
      </c>
      <c r="O85" s="521"/>
      <c r="P85" s="875" t="s">
        <v>523</v>
      </c>
      <c r="Q85" s="875"/>
      <c r="R85" s="875"/>
      <c r="S85" s="521" t="str">
        <f>'CARGAR datos'!H30</f>
        <v>-</v>
      </c>
      <c r="T85" s="521"/>
      <c r="U85" s="875" t="s">
        <v>524</v>
      </c>
      <c r="V85" s="875"/>
      <c r="W85" s="521" t="str">
        <f>'CARGAR datos'!J30</f>
        <v>-</v>
      </c>
      <c r="X85" s="521"/>
      <c r="Y85" s="521"/>
      <c r="Z85" s="875" t="s">
        <v>525</v>
      </c>
      <c r="AA85" s="875"/>
      <c r="AB85" s="521" t="str">
        <f>'CARGAR datos'!L30</f>
        <v>-</v>
      </c>
      <c r="AC85" s="521"/>
      <c r="AD85" s="875" t="s">
        <v>526</v>
      </c>
      <c r="AE85" s="875"/>
      <c r="AF85" s="521" t="str">
        <f>'CARGAR datos'!O30</f>
        <v>-</v>
      </c>
      <c r="AG85" s="521"/>
      <c r="AH85" s="521"/>
      <c r="AI85" s="521"/>
      <c r="AJ85" s="522"/>
    </row>
    <row r="86" spans="1:36" x14ac:dyDescent="0.25">
      <c r="A86" s="142"/>
      <c r="B86" s="875" t="s">
        <v>478</v>
      </c>
      <c r="C86" s="875"/>
      <c r="D86" s="875"/>
      <c r="E86" s="875"/>
      <c r="F86" s="875"/>
      <c r="G86" s="877" t="str">
        <f>'CARGAR datos'!E29</f>
        <v>BAHIA BLANCA</v>
      </c>
      <c r="H86" s="877"/>
      <c r="I86" s="877"/>
      <c r="J86" s="877"/>
      <c r="K86" s="877"/>
      <c r="L86" s="877"/>
      <c r="M86" s="877"/>
      <c r="N86" s="877"/>
      <c r="O86" s="877"/>
      <c r="P86" s="877"/>
      <c r="Q86" s="877"/>
      <c r="R86" s="148"/>
      <c r="S86" s="148"/>
      <c r="T86" s="141"/>
      <c r="U86" s="141"/>
      <c r="V86" s="141"/>
      <c r="W86" s="148"/>
      <c r="X86" s="148"/>
      <c r="Y86" s="148"/>
      <c r="Z86" s="148"/>
      <c r="AA86" s="148"/>
      <c r="AB86" s="148"/>
      <c r="AC86" s="148"/>
      <c r="AD86" s="141"/>
      <c r="AE86" s="141"/>
      <c r="AF86" s="141"/>
      <c r="AG86" s="141"/>
      <c r="AH86" s="141"/>
      <c r="AI86" s="141"/>
      <c r="AJ86" s="143"/>
    </row>
    <row r="87" spans="1:36" x14ac:dyDescent="0.25">
      <c r="A87" s="142"/>
      <c r="B87" s="875" t="s">
        <v>527</v>
      </c>
      <c r="C87" s="875"/>
      <c r="D87" s="875"/>
      <c r="E87" s="875"/>
      <c r="F87" s="875"/>
      <c r="G87" s="875"/>
      <c r="H87" s="877" t="str">
        <f>'CARGAR datos'!E18</f>
        <v>-</v>
      </c>
      <c r="I87" s="877"/>
      <c r="J87" s="877"/>
      <c r="K87" s="877"/>
      <c r="L87" s="877"/>
      <c r="M87" s="877"/>
      <c r="N87" s="877"/>
      <c r="O87" s="877"/>
      <c r="P87" s="877"/>
      <c r="Q87" s="877"/>
      <c r="R87" s="877"/>
      <c r="S87" s="877"/>
      <c r="T87" s="877"/>
      <c r="U87" s="877"/>
      <c r="V87" s="877"/>
      <c r="W87" s="141"/>
      <c r="X87" s="141"/>
      <c r="Y87" s="141"/>
      <c r="Z87" s="141"/>
      <c r="AA87" s="141"/>
      <c r="AB87" s="141"/>
      <c r="AC87" s="141"/>
      <c r="AD87" s="141"/>
      <c r="AE87" s="141"/>
      <c r="AF87" s="141"/>
      <c r="AG87" s="141"/>
      <c r="AH87" s="141"/>
      <c r="AI87" s="141"/>
      <c r="AJ87" s="143"/>
    </row>
    <row r="88" spans="1:36" x14ac:dyDescent="0.25">
      <c r="A88" s="142"/>
      <c r="B88" s="875" t="s">
        <v>270</v>
      </c>
      <c r="C88" s="875"/>
      <c r="D88" s="875"/>
      <c r="E88" s="875"/>
      <c r="F88" s="875"/>
      <c r="G88" s="877" t="str">
        <f>'CARGAR datos'!E23</f>
        <v>-</v>
      </c>
      <c r="H88" s="877"/>
      <c r="I88" s="877"/>
      <c r="J88" s="877"/>
      <c r="K88" s="877"/>
      <c r="L88" s="877"/>
      <c r="M88" s="148"/>
      <c r="N88" s="148"/>
      <c r="O88" s="148"/>
      <c r="P88" s="148"/>
      <c r="Q88" s="148"/>
      <c r="R88" s="148"/>
      <c r="S88" s="148"/>
      <c r="T88" s="148"/>
      <c r="U88" s="148"/>
      <c r="V88" s="148"/>
      <c r="W88" s="141"/>
      <c r="X88" s="141"/>
      <c r="Y88" s="141"/>
      <c r="Z88" s="141"/>
      <c r="AA88" s="148"/>
      <c r="AB88" s="148"/>
      <c r="AC88" s="148"/>
      <c r="AD88" s="148"/>
      <c r="AE88" s="148"/>
      <c r="AF88" s="141"/>
      <c r="AG88" s="141"/>
      <c r="AH88" s="141"/>
      <c r="AI88" s="141"/>
      <c r="AJ88" s="143"/>
    </row>
    <row r="89" spans="1:36" ht="15.75" thickBot="1" x14ac:dyDescent="0.3">
      <c r="A89" s="145"/>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7"/>
    </row>
    <row r="90" spans="1:36" x14ac:dyDescent="0.25">
      <c r="A90" s="135"/>
      <c r="B90" s="136"/>
      <c r="C90" s="136"/>
      <c r="D90" s="153"/>
      <c r="E90" s="153"/>
      <c r="F90" s="153"/>
      <c r="G90" s="136"/>
      <c r="H90" s="136"/>
      <c r="I90" s="136"/>
      <c r="J90" s="136"/>
      <c r="K90" s="136"/>
      <c r="L90" s="136"/>
      <c r="M90" s="136"/>
      <c r="N90" s="136"/>
      <c r="O90" s="153"/>
      <c r="P90" s="153"/>
      <c r="Q90" s="153"/>
      <c r="R90" s="153"/>
      <c r="S90" s="153"/>
      <c r="T90" s="153"/>
      <c r="U90" s="153"/>
      <c r="V90" s="153"/>
      <c r="W90" s="153"/>
      <c r="X90" s="153"/>
      <c r="Y90" s="153"/>
      <c r="Z90" s="153"/>
      <c r="AA90" s="153"/>
      <c r="AB90" s="153"/>
      <c r="AC90" s="136"/>
      <c r="AD90" s="153"/>
      <c r="AE90" s="153"/>
      <c r="AF90" s="153"/>
      <c r="AG90" s="136"/>
      <c r="AH90" s="136"/>
      <c r="AI90" s="153"/>
      <c r="AJ90" s="367"/>
    </row>
    <row r="91" spans="1:36" x14ac:dyDescent="0.25">
      <c r="A91" s="1054" t="s">
        <v>540</v>
      </c>
      <c r="B91" s="1055"/>
      <c r="C91" s="1055"/>
      <c r="D91" s="1055"/>
      <c r="E91" s="1055"/>
      <c r="F91" s="1055"/>
      <c r="G91" s="1055"/>
      <c r="H91" s="1055"/>
      <c r="I91" s="1055"/>
      <c r="J91" s="1055"/>
      <c r="K91" s="1055"/>
      <c r="L91" s="1055"/>
      <c r="M91" s="1055"/>
      <c r="N91" s="1055"/>
      <c r="O91" s="1055"/>
      <c r="P91" s="1055"/>
      <c r="Q91" s="141"/>
      <c r="R91" s="141"/>
      <c r="S91" s="141"/>
      <c r="T91" s="141"/>
      <c r="U91" s="141"/>
      <c r="V91" s="141"/>
      <c r="W91" s="141"/>
      <c r="X91" s="141"/>
      <c r="Y91" s="141"/>
      <c r="Z91" s="141"/>
      <c r="AA91" s="141"/>
      <c r="AB91" s="141"/>
      <c r="AC91" s="141"/>
      <c r="AD91" s="141"/>
      <c r="AE91" s="141"/>
      <c r="AF91" s="141"/>
      <c r="AG91" s="141"/>
      <c r="AH91" s="141"/>
      <c r="AI91" s="141"/>
      <c r="AJ91" s="143"/>
    </row>
    <row r="92" spans="1:36" x14ac:dyDescent="0.25">
      <c r="A92" s="1045"/>
      <c r="B92" s="1046"/>
      <c r="C92" s="1046"/>
      <c r="D92" s="1046"/>
      <c r="E92" s="1046"/>
      <c r="F92" s="1046"/>
      <c r="G92" s="1046"/>
      <c r="H92" s="1046"/>
      <c r="I92" s="1046"/>
      <c r="J92" s="1046"/>
      <c r="K92" s="1046"/>
      <c r="L92" s="1046"/>
      <c r="M92" s="1046"/>
      <c r="N92" s="1046"/>
      <c r="O92" s="1046"/>
      <c r="P92" s="1046"/>
      <c r="Q92" s="1046"/>
      <c r="R92" s="1046"/>
      <c r="S92" s="1046"/>
      <c r="T92" s="1046"/>
      <c r="U92" s="1046"/>
      <c r="V92" s="1046"/>
      <c r="W92" s="1046"/>
      <c r="X92" s="1046"/>
      <c r="Y92" s="1046"/>
      <c r="Z92" s="1046"/>
      <c r="AA92" s="1046"/>
      <c r="AB92" s="1046"/>
      <c r="AC92" s="1046"/>
      <c r="AD92" s="1046"/>
      <c r="AE92" s="1046"/>
      <c r="AF92" s="1046"/>
      <c r="AG92" s="1046"/>
      <c r="AH92" s="1046"/>
      <c r="AI92" s="1046"/>
      <c r="AJ92" s="1047"/>
    </row>
    <row r="93" spans="1:36" x14ac:dyDescent="0.25">
      <c r="A93" s="1045"/>
      <c r="B93" s="1046"/>
      <c r="C93" s="1046"/>
      <c r="D93" s="1046"/>
      <c r="E93" s="1046"/>
      <c r="F93" s="1046"/>
      <c r="G93" s="1046"/>
      <c r="H93" s="1046"/>
      <c r="I93" s="1046"/>
      <c r="J93" s="1046"/>
      <c r="K93" s="1046"/>
      <c r="L93" s="1046"/>
      <c r="M93" s="1046"/>
      <c r="N93" s="1046"/>
      <c r="O93" s="1046"/>
      <c r="P93" s="1046"/>
      <c r="Q93" s="1046"/>
      <c r="R93" s="1046"/>
      <c r="S93" s="1046"/>
      <c r="T93" s="1046"/>
      <c r="U93" s="1046"/>
      <c r="V93" s="1046"/>
      <c r="W93" s="1046"/>
      <c r="X93" s="1046"/>
      <c r="Y93" s="1046"/>
      <c r="Z93" s="1046"/>
      <c r="AA93" s="1046"/>
      <c r="AB93" s="1046"/>
      <c r="AC93" s="1046"/>
      <c r="AD93" s="1046"/>
      <c r="AE93" s="1046"/>
      <c r="AF93" s="1046"/>
      <c r="AG93" s="1046"/>
      <c r="AH93" s="1046"/>
      <c r="AI93" s="1046"/>
      <c r="AJ93" s="1047"/>
    </row>
    <row r="94" spans="1:36" x14ac:dyDescent="0.25">
      <c r="A94" s="1045"/>
      <c r="B94" s="1046"/>
      <c r="C94" s="1046"/>
      <c r="D94" s="1046"/>
      <c r="E94" s="1046"/>
      <c r="F94" s="1046"/>
      <c r="G94" s="1046"/>
      <c r="H94" s="1046"/>
      <c r="I94" s="1046"/>
      <c r="J94" s="1046"/>
      <c r="K94" s="1046"/>
      <c r="L94" s="1046"/>
      <c r="M94" s="1046"/>
      <c r="N94" s="1046"/>
      <c r="O94" s="1046"/>
      <c r="P94" s="1046"/>
      <c r="Q94" s="1046"/>
      <c r="R94" s="1046"/>
      <c r="S94" s="1046"/>
      <c r="T94" s="1046"/>
      <c r="U94" s="1046"/>
      <c r="V94" s="1046"/>
      <c r="W94" s="1046"/>
      <c r="X94" s="1046"/>
      <c r="Y94" s="1046"/>
      <c r="Z94" s="1046"/>
      <c r="AA94" s="1046"/>
      <c r="AB94" s="1046"/>
      <c r="AC94" s="1046"/>
      <c r="AD94" s="1046"/>
      <c r="AE94" s="1046"/>
      <c r="AF94" s="1046"/>
      <c r="AG94" s="1046"/>
      <c r="AH94" s="1046"/>
      <c r="AI94" s="1046"/>
      <c r="AJ94" s="1047"/>
    </row>
    <row r="95" spans="1:36" x14ac:dyDescent="0.25">
      <c r="A95" s="1045"/>
      <c r="B95" s="1046"/>
      <c r="C95" s="1046"/>
      <c r="D95" s="1046"/>
      <c r="E95" s="1046"/>
      <c r="F95" s="1046"/>
      <c r="G95" s="1046"/>
      <c r="H95" s="1046"/>
      <c r="I95" s="1046"/>
      <c r="J95" s="1046"/>
      <c r="K95" s="1046"/>
      <c r="L95" s="1046"/>
      <c r="M95" s="1046"/>
      <c r="N95" s="1046"/>
      <c r="O95" s="1046"/>
      <c r="P95" s="1046"/>
      <c r="Q95" s="1046"/>
      <c r="R95" s="1046"/>
      <c r="S95" s="1046"/>
      <c r="T95" s="1046"/>
      <c r="U95" s="1046"/>
      <c r="V95" s="1046"/>
      <c r="W95" s="1046"/>
      <c r="X95" s="1046"/>
      <c r="Y95" s="1046"/>
      <c r="Z95" s="1046"/>
      <c r="AA95" s="1046"/>
      <c r="AB95" s="1046"/>
      <c r="AC95" s="1046"/>
      <c r="AD95" s="1046"/>
      <c r="AE95" s="1046"/>
      <c r="AF95" s="1046"/>
      <c r="AG95" s="1046"/>
      <c r="AH95" s="1046"/>
      <c r="AI95" s="1046"/>
      <c r="AJ95" s="1047"/>
    </row>
    <row r="96" spans="1:36" x14ac:dyDescent="0.25">
      <c r="A96" s="1045"/>
      <c r="B96" s="1046"/>
      <c r="C96" s="1046"/>
      <c r="D96" s="1046"/>
      <c r="E96" s="1046"/>
      <c r="F96" s="1046"/>
      <c r="G96" s="1046"/>
      <c r="H96" s="1046"/>
      <c r="I96" s="1046"/>
      <c r="J96" s="1046"/>
      <c r="K96" s="1046"/>
      <c r="L96" s="1046"/>
      <c r="M96" s="1046"/>
      <c r="N96" s="1046"/>
      <c r="O96" s="1046"/>
      <c r="P96" s="1046"/>
      <c r="Q96" s="1046"/>
      <c r="R96" s="1046"/>
      <c r="S96" s="1046"/>
      <c r="T96" s="1046"/>
      <c r="U96" s="1046"/>
      <c r="V96" s="1046"/>
      <c r="W96" s="1046"/>
      <c r="X96" s="1046"/>
      <c r="Y96" s="1046"/>
      <c r="Z96" s="1046"/>
      <c r="AA96" s="1046"/>
      <c r="AB96" s="1046"/>
      <c r="AC96" s="1046"/>
      <c r="AD96" s="1046"/>
      <c r="AE96" s="1046"/>
      <c r="AF96" s="1046"/>
      <c r="AG96" s="1046"/>
      <c r="AH96" s="1046"/>
      <c r="AI96" s="1046"/>
      <c r="AJ96" s="1047"/>
    </row>
    <row r="97" spans="1:36" x14ac:dyDescent="0.25">
      <c r="A97" s="1045"/>
      <c r="B97" s="1046"/>
      <c r="C97" s="1046"/>
      <c r="D97" s="1046"/>
      <c r="E97" s="1046"/>
      <c r="F97" s="1046"/>
      <c r="G97" s="1046"/>
      <c r="H97" s="1046"/>
      <c r="I97" s="1046"/>
      <c r="J97" s="1046"/>
      <c r="K97" s="1046"/>
      <c r="L97" s="1046"/>
      <c r="M97" s="1046"/>
      <c r="N97" s="1046"/>
      <c r="O97" s="1046"/>
      <c r="P97" s="1046"/>
      <c r="Q97" s="1046"/>
      <c r="R97" s="1046"/>
      <c r="S97" s="1046"/>
      <c r="T97" s="1046"/>
      <c r="U97" s="1046"/>
      <c r="V97" s="1046"/>
      <c r="W97" s="1046"/>
      <c r="X97" s="1046"/>
      <c r="Y97" s="1046"/>
      <c r="Z97" s="1046"/>
      <c r="AA97" s="1046"/>
      <c r="AB97" s="1046"/>
      <c r="AC97" s="1046"/>
      <c r="AD97" s="1046"/>
      <c r="AE97" s="1046"/>
      <c r="AF97" s="1046"/>
      <c r="AG97" s="1046"/>
      <c r="AH97" s="1046"/>
      <c r="AI97" s="1046"/>
      <c r="AJ97" s="1047"/>
    </row>
    <row r="98" spans="1:36" x14ac:dyDescent="0.25">
      <c r="A98" s="1045"/>
      <c r="B98" s="1046"/>
      <c r="C98" s="1046"/>
      <c r="D98" s="1046"/>
      <c r="E98" s="1046"/>
      <c r="F98" s="1046"/>
      <c r="G98" s="1046"/>
      <c r="H98" s="1046"/>
      <c r="I98" s="1046"/>
      <c r="J98" s="1046"/>
      <c r="K98" s="1046"/>
      <c r="L98" s="1046"/>
      <c r="M98" s="1046"/>
      <c r="N98" s="1046"/>
      <c r="O98" s="1046"/>
      <c r="P98" s="1046"/>
      <c r="Q98" s="1046"/>
      <c r="R98" s="1046"/>
      <c r="S98" s="1046"/>
      <c r="T98" s="1046"/>
      <c r="U98" s="1046"/>
      <c r="V98" s="1046"/>
      <c r="W98" s="1046"/>
      <c r="X98" s="1046"/>
      <c r="Y98" s="1046"/>
      <c r="Z98" s="1046"/>
      <c r="AA98" s="1046"/>
      <c r="AB98" s="1046"/>
      <c r="AC98" s="1046"/>
      <c r="AD98" s="1046"/>
      <c r="AE98" s="1046"/>
      <c r="AF98" s="1046"/>
      <c r="AG98" s="1046"/>
      <c r="AH98" s="1046"/>
      <c r="AI98" s="1046"/>
      <c r="AJ98" s="1047"/>
    </row>
    <row r="99" spans="1:36" x14ac:dyDescent="0.25">
      <c r="A99" s="1045"/>
      <c r="B99" s="1046"/>
      <c r="C99" s="1046"/>
      <c r="D99" s="1046"/>
      <c r="E99" s="1046"/>
      <c r="F99" s="1046"/>
      <c r="G99" s="1046"/>
      <c r="H99" s="1046"/>
      <c r="I99" s="1046"/>
      <c r="J99" s="1046"/>
      <c r="K99" s="1046"/>
      <c r="L99" s="1046"/>
      <c r="M99" s="1046"/>
      <c r="N99" s="1046"/>
      <c r="O99" s="1046"/>
      <c r="P99" s="1046"/>
      <c r="Q99" s="1046"/>
      <c r="R99" s="1046"/>
      <c r="S99" s="1046"/>
      <c r="T99" s="1046"/>
      <c r="U99" s="1046"/>
      <c r="V99" s="1046"/>
      <c r="W99" s="1046"/>
      <c r="X99" s="1046"/>
      <c r="Y99" s="1046"/>
      <c r="Z99" s="1046"/>
      <c r="AA99" s="1046"/>
      <c r="AB99" s="1046"/>
      <c r="AC99" s="1046"/>
      <c r="AD99" s="1046"/>
      <c r="AE99" s="1046"/>
      <c r="AF99" s="1046"/>
      <c r="AG99" s="1046"/>
      <c r="AH99" s="1046"/>
      <c r="AI99" s="1046"/>
      <c r="AJ99" s="1047"/>
    </row>
    <row r="100" spans="1:36" x14ac:dyDescent="0.25">
      <c r="A100" s="1045"/>
      <c r="B100" s="1046"/>
      <c r="C100" s="1046"/>
      <c r="D100" s="1046"/>
      <c r="E100" s="1046"/>
      <c r="F100" s="1046"/>
      <c r="G100" s="1046"/>
      <c r="H100" s="1046"/>
      <c r="I100" s="1046"/>
      <c r="J100" s="1046"/>
      <c r="K100" s="1046"/>
      <c r="L100" s="1046"/>
      <c r="M100" s="1046"/>
      <c r="N100" s="1046"/>
      <c r="O100" s="1046"/>
      <c r="P100" s="1046"/>
      <c r="Q100" s="1046"/>
      <c r="R100" s="1046"/>
      <c r="S100" s="1046"/>
      <c r="T100" s="1046"/>
      <c r="U100" s="1046"/>
      <c r="V100" s="1046"/>
      <c r="W100" s="1046"/>
      <c r="X100" s="1046"/>
      <c r="Y100" s="1046"/>
      <c r="Z100" s="1046"/>
      <c r="AA100" s="1046"/>
      <c r="AB100" s="1046"/>
      <c r="AC100" s="1046"/>
      <c r="AD100" s="1046"/>
      <c r="AE100" s="1046"/>
      <c r="AF100" s="1046"/>
      <c r="AG100" s="1046"/>
      <c r="AH100" s="1046"/>
      <c r="AI100" s="1046"/>
      <c r="AJ100" s="1047"/>
    </row>
    <row r="101" spans="1:36" x14ac:dyDescent="0.25">
      <c r="A101" s="1045"/>
      <c r="B101" s="1046"/>
      <c r="C101" s="1046"/>
      <c r="D101" s="1046"/>
      <c r="E101" s="1046"/>
      <c r="F101" s="1046"/>
      <c r="G101" s="1046"/>
      <c r="H101" s="1046"/>
      <c r="I101" s="1046"/>
      <c r="J101" s="1046"/>
      <c r="K101" s="1046"/>
      <c r="L101" s="1046"/>
      <c r="M101" s="1046"/>
      <c r="N101" s="1046"/>
      <c r="O101" s="1046"/>
      <c r="P101" s="1046"/>
      <c r="Q101" s="1046"/>
      <c r="R101" s="1046"/>
      <c r="S101" s="1046"/>
      <c r="T101" s="1046"/>
      <c r="U101" s="1046"/>
      <c r="V101" s="1046"/>
      <c r="W101" s="1046"/>
      <c r="X101" s="1046"/>
      <c r="Y101" s="1046"/>
      <c r="Z101" s="1046"/>
      <c r="AA101" s="1046"/>
      <c r="AB101" s="1046"/>
      <c r="AC101" s="1046"/>
      <c r="AD101" s="1046"/>
      <c r="AE101" s="1046"/>
      <c r="AF101" s="1046"/>
      <c r="AG101" s="1046"/>
      <c r="AH101" s="1046"/>
      <c r="AI101" s="1046"/>
      <c r="AJ101" s="1047"/>
    </row>
    <row r="102" spans="1:36" x14ac:dyDescent="0.25">
      <c r="A102" s="1045"/>
      <c r="B102" s="1046"/>
      <c r="C102" s="1046"/>
      <c r="D102" s="1046"/>
      <c r="E102" s="1046"/>
      <c r="F102" s="1046"/>
      <c r="G102" s="1046"/>
      <c r="H102" s="1046"/>
      <c r="I102" s="1046"/>
      <c r="J102" s="1046"/>
      <c r="K102" s="1046"/>
      <c r="L102" s="1046"/>
      <c r="M102" s="1046"/>
      <c r="N102" s="1046"/>
      <c r="O102" s="1046"/>
      <c r="P102" s="1046"/>
      <c r="Q102" s="1046"/>
      <c r="R102" s="1046"/>
      <c r="S102" s="1046"/>
      <c r="T102" s="1046"/>
      <c r="U102" s="1046"/>
      <c r="V102" s="1046"/>
      <c r="W102" s="1046"/>
      <c r="X102" s="1046"/>
      <c r="Y102" s="1046"/>
      <c r="Z102" s="1046"/>
      <c r="AA102" s="1046"/>
      <c r="AB102" s="1046"/>
      <c r="AC102" s="1046"/>
      <c r="AD102" s="1046"/>
      <c r="AE102" s="1046"/>
      <c r="AF102" s="1046"/>
      <c r="AG102" s="1046"/>
      <c r="AH102" s="1046"/>
      <c r="AI102" s="1046"/>
      <c r="AJ102" s="1047"/>
    </row>
    <row r="103" spans="1:36" x14ac:dyDescent="0.25">
      <c r="A103" s="1045"/>
      <c r="B103" s="1046"/>
      <c r="C103" s="1046"/>
      <c r="D103" s="1046"/>
      <c r="E103" s="1046"/>
      <c r="F103" s="1046"/>
      <c r="G103" s="1046"/>
      <c r="H103" s="1046"/>
      <c r="I103" s="1046"/>
      <c r="J103" s="1046"/>
      <c r="K103" s="1046"/>
      <c r="L103" s="1046"/>
      <c r="M103" s="1046"/>
      <c r="N103" s="1046"/>
      <c r="O103" s="1046"/>
      <c r="P103" s="1046"/>
      <c r="Q103" s="1046"/>
      <c r="R103" s="1046"/>
      <c r="S103" s="1046"/>
      <c r="T103" s="1046"/>
      <c r="U103" s="1046"/>
      <c r="V103" s="1046"/>
      <c r="W103" s="1046"/>
      <c r="X103" s="1046"/>
      <c r="Y103" s="1046"/>
      <c r="Z103" s="1046"/>
      <c r="AA103" s="1046"/>
      <c r="AB103" s="1046"/>
      <c r="AC103" s="1046"/>
      <c r="AD103" s="1046"/>
      <c r="AE103" s="1046"/>
      <c r="AF103" s="1046"/>
      <c r="AG103" s="1046"/>
      <c r="AH103" s="1046"/>
      <c r="AI103" s="1046"/>
      <c r="AJ103" s="1047"/>
    </row>
    <row r="104" spans="1:36" x14ac:dyDescent="0.25">
      <c r="A104" s="1045"/>
      <c r="B104" s="1046"/>
      <c r="C104" s="1046"/>
      <c r="D104" s="1046"/>
      <c r="E104" s="1046"/>
      <c r="F104" s="1046"/>
      <c r="G104" s="1046"/>
      <c r="H104" s="1046"/>
      <c r="I104" s="1046"/>
      <c r="J104" s="1046"/>
      <c r="K104" s="1046"/>
      <c r="L104" s="1046"/>
      <c r="M104" s="1046"/>
      <c r="N104" s="1046"/>
      <c r="O104" s="1046"/>
      <c r="P104" s="1046"/>
      <c r="Q104" s="1046"/>
      <c r="R104" s="1046"/>
      <c r="S104" s="1046"/>
      <c r="T104" s="1046"/>
      <c r="U104" s="1046"/>
      <c r="V104" s="1046"/>
      <c r="W104" s="1046"/>
      <c r="X104" s="1046"/>
      <c r="Y104" s="1046"/>
      <c r="Z104" s="1046"/>
      <c r="AA104" s="1046"/>
      <c r="AB104" s="1046"/>
      <c r="AC104" s="1046"/>
      <c r="AD104" s="1046"/>
      <c r="AE104" s="1046"/>
      <c r="AF104" s="1046"/>
      <c r="AG104" s="1046"/>
      <c r="AH104" s="1046"/>
      <c r="AI104" s="1046"/>
      <c r="AJ104" s="1047"/>
    </row>
    <row r="105" spans="1:36" x14ac:dyDescent="0.25">
      <c r="A105" s="1045"/>
      <c r="B105" s="1046"/>
      <c r="C105" s="1046"/>
      <c r="D105" s="1046"/>
      <c r="E105" s="1046"/>
      <c r="F105" s="1046"/>
      <c r="G105" s="1046"/>
      <c r="H105" s="1046"/>
      <c r="I105" s="1046"/>
      <c r="J105" s="1046"/>
      <c r="K105" s="1046"/>
      <c r="L105" s="1046"/>
      <c r="M105" s="1046"/>
      <c r="N105" s="1046"/>
      <c r="O105" s="1046"/>
      <c r="P105" s="1046"/>
      <c r="Q105" s="1046"/>
      <c r="R105" s="1046"/>
      <c r="S105" s="1046"/>
      <c r="T105" s="1046"/>
      <c r="U105" s="1046"/>
      <c r="V105" s="1046"/>
      <c r="W105" s="1046"/>
      <c r="X105" s="1046"/>
      <c r="Y105" s="1046"/>
      <c r="Z105" s="1046"/>
      <c r="AA105" s="1046"/>
      <c r="AB105" s="1046"/>
      <c r="AC105" s="1046"/>
      <c r="AD105" s="1046"/>
      <c r="AE105" s="1046"/>
      <c r="AF105" s="1046"/>
      <c r="AG105" s="1046"/>
      <c r="AH105" s="1046"/>
      <c r="AI105" s="1046"/>
      <c r="AJ105" s="1047"/>
    </row>
    <row r="106" spans="1:36" x14ac:dyDescent="0.25">
      <c r="A106" s="1045"/>
      <c r="B106" s="1046"/>
      <c r="C106" s="1046"/>
      <c r="D106" s="1046"/>
      <c r="E106" s="1046"/>
      <c r="F106" s="1046"/>
      <c r="G106" s="1046"/>
      <c r="H106" s="1046"/>
      <c r="I106" s="1046"/>
      <c r="J106" s="1046"/>
      <c r="K106" s="1046"/>
      <c r="L106" s="1046"/>
      <c r="M106" s="1046"/>
      <c r="N106" s="1046"/>
      <c r="O106" s="1046"/>
      <c r="P106" s="1046"/>
      <c r="Q106" s="1046"/>
      <c r="R106" s="1046"/>
      <c r="S106" s="1046"/>
      <c r="T106" s="1046"/>
      <c r="U106" s="1046"/>
      <c r="V106" s="1046"/>
      <c r="W106" s="1046"/>
      <c r="X106" s="1046"/>
      <c r="Y106" s="1046"/>
      <c r="Z106" s="1046"/>
      <c r="AA106" s="1046"/>
      <c r="AB106" s="1046"/>
      <c r="AC106" s="1046"/>
      <c r="AD106" s="1046"/>
      <c r="AE106" s="1046"/>
      <c r="AF106" s="1046"/>
      <c r="AG106" s="1046"/>
      <c r="AH106" s="1046"/>
      <c r="AI106" s="1046"/>
      <c r="AJ106" s="1047"/>
    </row>
    <row r="107" spans="1:36" x14ac:dyDescent="0.25">
      <c r="A107" s="1045"/>
      <c r="B107" s="1046"/>
      <c r="C107" s="1046"/>
      <c r="D107" s="1046"/>
      <c r="E107" s="1046"/>
      <c r="F107" s="1046"/>
      <c r="G107" s="1046"/>
      <c r="H107" s="1046"/>
      <c r="I107" s="1046"/>
      <c r="J107" s="1046"/>
      <c r="K107" s="1046"/>
      <c r="L107" s="1046"/>
      <c r="M107" s="1046"/>
      <c r="N107" s="1046"/>
      <c r="O107" s="1046"/>
      <c r="P107" s="1046"/>
      <c r="Q107" s="1046"/>
      <c r="R107" s="1046"/>
      <c r="S107" s="1046"/>
      <c r="T107" s="1046"/>
      <c r="U107" s="1046"/>
      <c r="V107" s="1046"/>
      <c r="W107" s="1046"/>
      <c r="X107" s="1046"/>
      <c r="Y107" s="1046"/>
      <c r="Z107" s="1046"/>
      <c r="AA107" s="1046"/>
      <c r="AB107" s="1046"/>
      <c r="AC107" s="1046"/>
      <c r="AD107" s="1046"/>
      <c r="AE107" s="1046"/>
      <c r="AF107" s="1046"/>
      <c r="AG107" s="1046"/>
      <c r="AH107" s="1046"/>
      <c r="AI107" s="1046"/>
      <c r="AJ107" s="1047"/>
    </row>
    <row r="108" spans="1:36" x14ac:dyDescent="0.25">
      <c r="A108" s="1045"/>
      <c r="B108" s="1046"/>
      <c r="C108" s="1046"/>
      <c r="D108" s="1046"/>
      <c r="E108" s="1046"/>
      <c r="F108" s="1046"/>
      <c r="G108" s="1046"/>
      <c r="H108" s="1046"/>
      <c r="I108" s="1046"/>
      <c r="J108" s="1046"/>
      <c r="K108" s="1046"/>
      <c r="L108" s="1046"/>
      <c r="M108" s="1046"/>
      <c r="N108" s="1046"/>
      <c r="O108" s="1046"/>
      <c r="P108" s="1046"/>
      <c r="Q108" s="1046"/>
      <c r="R108" s="1046"/>
      <c r="S108" s="1046"/>
      <c r="T108" s="1046"/>
      <c r="U108" s="1046"/>
      <c r="V108" s="1046"/>
      <c r="W108" s="1046"/>
      <c r="X108" s="1046"/>
      <c r="Y108" s="1046"/>
      <c r="Z108" s="1046"/>
      <c r="AA108" s="1046"/>
      <c r="AB108" s="1046"/>
      <c r="AC108" s="1046"/>
      <c r="AD108" s="1046"/>
      <c r="AE108" s="1046"/>
      <c r="AF108" s="1046"/>
      <c r="AG108" s="1046"/>
      <c r="AH108" s="1046"/>
      <c r="AI108" s="1046"/>
      <c r="AJ108" s="1047"/>
    </row>
    <row r="109" spans="1:36" x14ac:dyDescent="0.25">
      <c r="A109" s="1045"/>
      <c r="B109" s="1046"/>
      <c r="C109" s="1046"/>
      <c r="D109" s="1046"/>
      <c r="E109" s="1046"/>
      <c r="F109" s="1046"/>
      <c r="G109" s="1046"/>
      <c r="H109" s="1046"/>
      <c r="I109" s="1046"/>
      <c r="J109" s="1046"/>
      <c r="K109" s="1046"/>
      <c r="L109" s="1046"/>
      <c r="M109" s="1046"/>
      <c r="N109" s="1046"/>
      <c r="O109" s="1046"/>
      <c r="P109" s="1046"/>
      <c r="Q109" s="1046"/>
      <c r="R109" s="1046"/>
      <c r="S109" s="1046"/>
      <c r="T109" s="1046"/>
      <c r="U109" s="1046"/>
      <c r="V109" s="1046"/>
      <c r="W109" s="1046"/>
      <c r="X109" s="1046"/>
      <c r="Y109" s="1046"/>
      <c r="Z109" s="1046"/>
      <c r="AA109" s="1046"/>
      <c r="AB109" s="1046"/>
      <c r="AC109" s="1046"/>
      <c r="AD109" s="1046"/>
      <c r="AE109" s="1046"/>
      <c r="AF109" s="1046"/>
      <c r="AG109" s="1046"/>
      <c r="AH109" s="1046"/>
      <c r="AI109" s="1046"/>
      <c r="AJ109" s="1047"/>
    </row>
    <row r="110" spans="1:36" x14ac:dyDescent="0.25">
      <c r="A110" s="1061" t="s">
        <v>541</v>
      </c>
      <c r="B110" s="1062"/>
      <c r="C110" s="1062"/>
      <c r="D110" s="1062"/>
      <c r="E110" s="1062"/>
      <c r="F110" s="1062"/>
      <c r="G110" s="1062"/>
      <c r="H110" s="1062"/>
      <c r="I110" s="1062"/>
      <c r="J110" s="1062"/>
      <c r="K110" s="1062"/>
      <c r="L110" s="1062"/>
      <c r="M110" s="1062"/>
      <c r="N110" s="1062"/>
      <c r="O110" s="1062"/>
      <c r="P110" s="1062"/>
      <c r="Q110" s="1062"/>
      <c r="R110" s="1062"/>
      <c r="S110" s="1062"/>
      <c r="T110" s="1062"/>
      <c r="U110" s="1062"/>
      <c r="V110" s="141"/>
      <c r="W110" s="141"/>
      <c r="X110" s="141"/>
      <c r="Y110" s="141"/>
      <c r="Z110" s="141"/>
      <c r="AA110" s="141"/>
      <c r="AB110" s="141"/>
      <c r="AC110" s="141"/>
      <c r="AD110" s="141"/>
      <c r="AE110" s="141"/>
      <c r="AF110" s="141"/>
      <c r="AG110" s="141"/>
      <c r="AH110" s="141"/>
      <c r="AI110" s="141"/>
      <c r="AJ110" s="143"/>
    </row>
    <row r="111" spans="1:36" x14ac:dyDescent="0.25">
      <c r="A111" s="1045"/>
      <c r="B111" s="1046"/>
      <c r="C111" s="1046"/>
      <c r="D111" s="1046"/>
      <c r="E111" s="1046"/>
      <c r="F111" s="1046"/>
      <c r="G111" s="1046"/>
      <c r="H111" s="1046"/>
      <c r="I111" s="1046"/>
      <c r="J111" s="1046"/>
      <c r="K111" s="1046"/>
      <c r="L111" s="1046"/>
      <c r="M111" s="1046"/>
      <c r="N111" s="1046"/>
      <c r="O111" s="1046"/>
      <c r="P111" s="1046"/>
      <c r="Q111" s="1046"/>
      <c r="R111" s="1046"/>
      <c r="S111" s="1046"/>
      <c r="T111" s="1046"/>
      <c r="U111" s="1046"/>
      <c r="V111" s="1046"/>
      <c r="W111" s="1046"/>
      <c r="X111" s="1046"/>
      <c r="Y111" s="1046"/>
      <c r="Z111" s="1046"/>
      <c r="AA111" s="1046"/>
      <c r="AB111" s="1046"/>
      <c r="AC111" s="1046"/>
      <c r="AD111" s="1046"/>
      <c r="AE111" s="1046"/>
      <c r="AF111" s="1046"/>
      <c r="AG111" s="1046"/>
      <c r="AH111" s="1046"/>
      <c r="AI111" s="1046"/>
      <c r="AJ111" s="1047"/>
    </row>
    <row r="112" spans="1:36" x14ac:dyDescent="0.25">
      <c r="A112" s="1045"/>
      <c r="B112" s="1046"/>
      <c r="C112" s="1046"/>
      <c r="D112" s="1046"/>
      <c r="E112" s="1046"/>
      <c r="F112" s="1046"/>
      <c r="G112" s="1046"/>
      <c r="H112" s="1046"/>
      <c r="I112" s="1046"/>
      <c r="J112" s="1046"/>
      <c r="K112" s="1046"/>
      <c r="L112" s="1046"/>
      <c r="M112" s="1046"/>
      <c r="N112" s="1046"/>
      <c r="O112" s="1046"/>
      <c r="P112" s="1046"/>
      <c r="Q112" s="1046"/>
      <c r="R112" s="1046"/>
      <c r="S112" s="1046"/>
      <c r="T112" s="1046"/>
      <c r="U112" s="1046"/>
      <c r="V112" s="1046"/>
      <c r="W112" s="1046"/>
      <c r="X112" s="1046"/>
      <c r="Y112" s="1046"/>
      <c r="Z112" s="1046"/>
      <c r="AA112" s="1046"/>
      <c r="AB112" s="1046"/>
      <c r="AC112" s="1046"/>
      <c r="AD112" s="1046"/>
      <c r="AE112" s="1046"/>
      <c r="AF112" s="1046"/>
      <c r="AG112" s="1046"/>
      <c r="AH112" s="1046"/>
      <c r="AI112" s="1046"/>
      <c r="AJ112" s="1047"/>
    </row>
    <row r="113" spans="1:36" x14ac:dyDescent="0.25">
      <c r="A113" s="1045"/>
      <c r="B113" s="1046"/>
      <c r="C113" s="1046"/>
      <c r="D113" s="1046"/>
      <c r="E113" s="1046"/>
      <c r="F113" s="1046"/>
      <c r="G113" s="1046"/>
      <c r="H113" s="1046"/>
      <c r="I113" s="1046"/>
      <c r="J113" s="1046"/>
      <c r="K113" s="1046"/>
      <c r="L113" s="1046"/>
      <c r="M113" s="1046"/>
      <c r="N113" s="1046"/>
      <c r="O113" s="1046"/>
      <c r="P113" s="1046"/>
      <c r="Q113" s="1046"/>
      <c r="R113" s="1046"/>
      <c r="S113" s="1046"/>
      <c r="T113" s="1046"/>
      <c r="U113" s="1046"/>
      <c r="V113" s="1046"/>
      <c r="W113" s="1046"/>
      <c r="X113" s="1046"/>
      <c r="Y113" s="1046"/>
      <c r="Z113" s="1046"/>
      <c r="AA113" s="1046"/>
      <c r="AB113" s="1046"/>
      <c r="AC113" s="1046"/>
      <c r="AD113" s="1046"/>
      <c r="AE113" s="1046"/>
      <c r="AF113" s="1046"/>
      <c r="AG113" s="1046"/>
      <c r="AH113" s="1046"/>
      <c r="AI113" s="1046"/>
      <c r="AJ113" s="1047"/>
    </row>
    <row r="114" spans="1:36" x14ac:dyDescent="0.25">
      <c r="A114" s="1045"/>
      <c r="B114" s="1046"/>
      <c r="C114" s="1046"/>
      <c r="D114" s="1046"/>
      <c r="E114" s="1046"/>
      <c r="F114" s="1046"/>
      <c r="G114" s="1046"/>
      <c r="H114" s="1046"/>
      <c r="I114" s="1046"/>
      <c r="J114" s="1046"/>
      <c r="K114" s="1046"/>
      <c r="L114" s="1046"/>
      <c r="M114" s="1046"/>
      <c r="N114" s="1046"/>
      <c r="O114" s="1046"/>
      <c r="P114" s="1046"/>
      <c r="Q114" s="1046"/>
      <c r="R114" s="1046"/>
      <c r="S114" s="1046"/>
      <c r="T114" s="1046"/>
      <c r="U114" s="1046"/>
      <c r="V114" s="1046"/>
      <c r="W114" s="1046"/>
      <c r="X114" s="1046"/>
      <c r="Y114" s="1046"/>
      <c r="Z114" s="1046"/>
      <c r="AA114" s="1046"/>
      <c r="AB114" s="1046"/>
      <c r="AC114" s="1046"/>
      <c r="AD114" s="1046"/>
      <c r="AE114" s="1046"/>
      <c r="AF114" s="1046"/>
      <c r="AG114" s="1046"/>
      <c r="AH114" s="1046"/>
      <c r="AI114" s="1046"/>
      <c r="AJ114" s="1047"/>
    </row>
    <row r="115" spans="1:36" x14ac:dyDescent="0.25">
      <c r="A115" s="1045"/>
      <c r="B115" s="1046"/>
      <c r="C115" s="1046"/>
      <c r="D115" s="1046"/>
      <c r="E115" s="1046"/>
      <c r="F115" s="1046"/>
      <c r="G115" s="1046"/>
      <c r="H115" s="1046"/>
      <c r="I115" s="1046"/>
      <c r="J115" s="1046"/>
      <c r="K115" s="1046"/>
      <c r="L115" s="1046"/>
      <c r="M115" s="1046"/>
      <c r="N115" s="1046"/>
      <c r="O115" s="1046"/>
      <c r="P115" s="1046"/>
      <c r="Q115" s="1046"/>
      <c r="R115" s="1046"/>
      <c r="S115" s="1046"/>
      <c r="T115" s="1046"/>
      <c r="U115" s="1046"/>
      <c r="V115" s="1046"/>
      <c r="W115" s="1046"/>
      <c r="X115" s="1046"/>
      <c r="Y115" s="1046"/>
      <c r="Z115" s="1046"/>
      <c r="AA115" s="1046"/>
      <c r="AB115" s="1046"/>
      <c r="AC115" s="1046"/>
      <c r="AD115" s="1046"/>
      <c r="AE115" s="1046"/>
      <c r="AF115" s="1046"/>
      <c r="AG115" s="1046"/>
      <c r="AH115" s="1046"/>
      <c r="AI115" s="1046"/>
      <c r="AJ115" s="1047"/>
    </row>
    <row r="116" spans="1:36" x14ac:dyDescent="0.25">
      <c r="A116" s="1045"/>
      <c r="B116" s="1046"/>
      <c r="C116" s="1046"/>
      <c r="D116" s="1046"/>
      <c r="E116" s="1046"/>
      <c r="F116" s="1046"/>
      <c r="G116" s="1046"/>
      <c r="H116" s="1046"/>
      <c r="I116" s="1046"/>
      <c r="J116" s="1046"/>
      <c r="K116" s="1046"/>
      <c r="L116" s="1046"/>
      <c r="M116" s="1046"/>
      <c r="N116" s="1046"/>
      <c r="O116" s="1046"/>
      <c r="P116" s="1046"/>
      <c r="Q116" s="1046"/>
      <c r="R116" s="1046"/>
      <c r="S116" s="1046"/>
      <c r="T116" s="1046"/>
      <c r="U116" s="1046"/>
      <c r="V116" s="1046"/>
      <c r="W116" s="1046"/>
      <c r="X116" s="1046"/>
      <c r="Y116" s="1046"/>
      <c r="Z116" s="1046"/>
      <c r="AA116" s="1046"/>
      <c r="AB116" s="1046"/>
      <c r="AC116" s="1046"/>
      <c r="AD116" s="1046"/>
      <c r="AE116" s="1046"/>
      <c r="AF116" s="1046"/>
      <c r="AG116" s="1046"/>
      <c r="AH116" s="1046"/>
      <c r="AI116" s="1046"/>
      <c r="AJ116" s="1047"/>
    </row>
    <row r="117" spans="1:36" x14ac:dyDescent="0.25">
      <c r="A117" s="1045"/>
      <c r="B117" s="1046"/>
      <c r="C117" s="1046"/>
      <c r="D117" s="1046"/>
      <c r="E117" s="1046"/>
      <c r="F117" s="1046"/>
      <c r="G117" s="1046"/>
      <c r="H117" s="1046"/>
      <c r="I117" s="1046"/>
      <c r="J117" s="1046"/>
      <c r="K117" s="1046"/>
      <c r="L117" s="1046"/>
      <c r="M117" s="1046"/>
      <c r="N117" s="1046"/>
      <c r="O117" s="1046"/>
      <c r="P117" s="1046"/>
      <c r="Q117" s="1046"/>
      <c r="R117" s="1046"/>
      <c r="S117" s="1046"/>
      <c r="T117" s="1046"/>
      <c r="U117" s="1046"/>
      <c r="V117" s="1046"/>
      <c r="W117" s="1046"/>
      <c r="X117" s="1046"/>
      <c r="Y117" s="1046"/>
      <c r="Z117" s="1046"/>
      <c r="AA117" s="1046"/>
      <c r="AB117" s="1046"/>
      <c r="AC117" s="1046"/>
      <c r="AD117" s="1046"/>
      <c r="AE117" s="1046"/>
      <c r="AF117" s="1046"/>
      <c r="AG117" s="1046"/>
      <c r="AH117" s="1046"/>
      <c r="AI117" s="1046"/>
      <c r="AJ117" s="1047"/>
    </row>
    <row r="118" spans="1:36" x14ac:dyDescent="0.25">
      <c r="A118" s="1045"/>
      <c r="B118" s="1046"/>
      <c r="C118" s="1046"/>
      <c r="D118" s="1046"/>
      <c r="E118" s="1046"/>
      <c r="F118" s="1046"/>
      <c r="G118" s="1046"/>
      <c r="H118" s="1046"/>
      <c r="I118" s="1046"/>
      <c r="J118" s="1046"/>
      <c r="K118" s="1046"/>
      <c r="L118" s="1046"/>
      <c r="M118" s="1046"/>
      <c r="N118" s="1046"/>
      <c r="O118" s="1046"/>
      <c r="P118" s="1046"/>
      <c r="Q118" s="1046"/>
      <c r="R118" s="1046"/>
      <c r="S118" s="1046"/>
      <c r="T118" s="1046"/>
      <c r="U118" s="1046"/>
      <c r="V118" s="1046"/>
      <c r="W118" s="1046"/>
      <c r="X118" s="1046"/>
      <c r="Y118" s="1046"/>
      <c r="Z118" s="1046"/>
      <c r="AA118" s="1046"/>
      <c r="AB118" s="1046"/>
      <c r="AC118" s="1046"/>
      <c r="AD118" s="1046"/>
      <c r="AE118" s="1046"/>
      <c r="AF118" s="1046"/>
      <c r="AG118" s="1046"/>
      <c r="AH118" s="1046"/>
      <c r="AI118" s="1046"/>
      <c r="AJ118" s="1047"/>
    </row>
    <row r="119" spans="1:36" x14ac:dyDescent="0.25">
      <c r="A119" s="1045"/>
      <c r="B119" s="1046"/>
      <c r="C119" s="1046"/>
      <c r="D119" s="1046"/>
      <c r="E119" s="1046"/>
      <c r="F119" s="1046"/>
      <c r="G119" s="1046"/>
      <c r="H119" s="1046"/>
      <c r="I119" s="1046"/>
      <c r="J119" s="1046"/>
      <c r="K119" s="1046"/>
      <c r="L119" s="1046"/>
      <c r="M119" s="1046"/>
      <c r="N119" s="1046"/>
      <c r="O119" s="1046"/>
      <c r="P119" s="1046"/>
      <c r="Q119" s="1046"/>
      <c r="R119" s="1046"/>
      <c r="S119" s="1046"/>
      <c r="T119" s="1046"/>
      <c r="U119" s="1046"/>
      <c r="V119" s="1046"/>
      <c r="W119" s="1046"/>
      <c r="X119" s="1046"/>
      <c r="Y119" s="1046"/>
      <c r="Z119" s="1046"/>
      <c r="AA119" s="1046"/>
      <c r="AB119" s="1046"/>
      <c r="AC119" s="1046"/>
      <c r="AD119" s="1046"/>
      <c r="AE119" s="1046"/>
      <c r="AF119" s="1046"/>
      <c r="AG119" s="1046"/>
      <c r="AH119" s="1046"/>
      <c r="AI119" s="1046"/>
      <c r="AJ119" s="1047"/>
    </row>
    <row r="120" spans="1:36" x14ac:dyDescent="0.25">
      <c r="A120" s="1045"/>
      <c r="B120" s="1046"/>
      <c r="C120" s="1046"/>
      <c r="D120" s="1046"/>
      <c r="E120" s="1046"/>
      <c r="F120" s="1046"/>
      <c r="G120" s="1046"/>
      <c r="H120" s="1046"/>
      <c r="I120" s="1046"/>
      <c r="J120" s="1046"/>
      <c r="K120" s="1046"/>
      <c r="L120" s="1046"/>
      <c r="M120" s="1046"/>
      <c r="N120" s="1046"/>
      <c r="O120" s="1046"/>
      <c r="P120" s="1046"/>
      <c r="Q120" s="1046"/>
      <c r="R120" s="1046"/>
      <c r="S120" s="1046"/>
      <c r="T120" s="1046"/>
      <c r="U120" s="1046"/>
      <c r="V120" s="1046"/>
      <c r="W120" s="1046"/>
      <c r="X120" s="1046"/>
      <c r="Y120" s="1046"/>
      <c r="Z120" s="1046"/>
      <c r="AA120" s="1046"/>
      <c r="AB120" s="1046"/>
      <c r="AC120" s="1046"/>
      <c r="AD120" s="1046"/>
      <c r="AE120" s="1046"/>
      <c r="AF120" s="1046"/>
      <c r="AG120" s="1046"/>
      <c r="AH120" s="1046"/>
      <c r="AI120" s="1046"/>
      <c r="AJ120" s="1047"/>
    </row>
    <row r="121" spans="1:36" x14ac:dyDescent="0.25">
      <c r="A121" s="1045"/>
      <c r="B121" s="1046"/>
      <c r="C121" s="1046"/>
      <c r="D121" s="1046"/>
      <c r="E121" s="1046"/>
      <c r="F121" s="1046"/>
      <c r="G121" s="1046"/>
      <c r="H121" s="1046"/>
      <c r="I121" s="1046"/>
      <c r="J121" s="1046"/>
      <c r="K121" s="1046"/>
      <c r="L121" s="1046"/>
      <c r="M121" s="1046"/>
      <c r="N121" s="1046"/>
      <c r="O121" s="1046"/>
      <c r="P121" s="1046"/>
      <c r="Q121" s="1046"/>
      <c r="R121" s="1046"/>
      <c r="S121" s="1046"/>
      <c r="T121" s="1046"/>
      <c r="U121" s="1046"/>
      <c r="V121" s="1046"/>
      <c r="W121" s="1046"/>
      <c r="X121" s="1046"/>
      <c r="Y121" s="1046"/>
      <c r="Z121" s="1046"/>
      <c r="AA121" s="1046"/>
      <c r="AB121" s="1046"/>
      <c r="AC121" s="1046"/>
      <c r="AD121" s="1046"/>
      <c r="AE121" s="1046"/>
      <c r="AF121" s="1046"/>
      <c r="AG121" s="1046"/>
      <c r="AH121" s="1046"/>
      <c r="AI121" s="1046"/>
      <c r="AJ121" s="1047"/>
    </row>
    <row r="122" spans="1:36" x14ac:dyDescent="0.25">
      <c r="A122" s="1045"/>
      <c r="B122" s="1046"/>
      <c r="C122" s="1046"/>
      <c r="D122" s="1046"/>
      <c r="E122" s="1046"/>
      <c r="F122" s="1046"/>
      <c r="G122" s="1046"/>
      <c r="H122" s="1046"/>
      <c r="I122" s="1046"/>
      <c r="J122" s="1046"/>
      <c r="K122" s="1046"/>
      <c r="L122" s="1046"/>
      <c r="M122" s="1046"/>
      <c r="N122" s="1046"/>
      <c r="O122" s="1046"/>
      <c r="P122" s="1046"/>
      <c r="Q122" s="1046"/>
      <c r="R122" s="1046"/>
      <c r="S122" s="1046"/>
      <c r="T122" s="1046"/>
      <c r="U122" s="1046"/>
      <c r="V122" s="1046"/>
      <c r="W122" s="1046"/>
      <c r="X122" s="1046"/>
      <c r="Y122" s="1046"/>
      <c r="Z122" s="1046"/>
      <c r="AA122" s="1046"/>
      <c r="AB122" s="1046"/>
      <c r="AC122" s="1046"/>
      <c r="AD122" s="1046"/>
      <c r="AE122" s="1046"/>
      <c r="AF122" s="1046"/>
      <c r="AG122" s="1046"/>
      <c r="AH122" s="1046"/>
      <c r="AI122" s="1046"/>
      <c r="AJ122" s="1047"/>
    </row>
    <row r="123" spans="1:36" x14ac:dyDescent="0.25">
      <c r="A123" s="1045"/>
      <c r="B123" s="1046"/>
      <c r="C123" s="1046"/>
      <c r="D123" s="1046"/>
      <c r="E123" s="1046"/>
      <c r="F123" s="1046"/>
      <c r="G123" s="1046"/>
      <c r="H123" s="1046"/>
      <c r="I123" s="1046"/>
      <c r="J123" s="1046"/>
      <c r="K123" s="1046"/>
      <c r="L123" s="1046"/>
      <c r="M123" s="1046"/>
      <c r="N123" s="1046"/>
      <c r="O123" s="1046"/>
      <c r="P123" s="1046"/>
      <c r="Q123" s="1046"/>
      <c r="R123" s="1046"/>
      <c r="S123" s="1046"/>
      <c r="T123" s="1046"/>
      <c r="U123" s="1046"/>
      <c r="V123" s="1046"/>
      <c r="W123" s="1046"/>
      <c r="X123" s="1046"/>
      <c r="Y123" s="1046"/>
      <c r="Z123" s="1046"/>
      <c r="AA123" s="1046"/>
      <c r="AB123" s="1046"/>
      <c r="AC123" s="1046"/>
      <c r="AD123" s="1046"/>
      <c r="AE123" s="1046"/>
      <c r="AF123" s="1046"/>
      <c r="AG123" s="1046"/>
      <c r="AH123" s="1046"/>
      <c r="AI123" s="1046"/>
      <c r="AJ123" s="1047"/>
    </row>
    <row r="124" spans="1:36" x14ac:dyDescent="0.25">
      <c r="A124" s="1045"/>
      <c r="B124" s="1046"/>
      <c r="C124" s="1046"/>
      <c r="D124" s="1046"/>
      <c r="E124" s="1046"/>
      <c r="F124" s="1046"/>
      <c r="G124" s="1046"/>
      <c r="H124" s="1046"/>
      <c r="I124" s="1046"/>
      <c r="J124" s="1046"/>
      <c r="K124" s="1046"/>
      <c r="L124" s="1046"/>
      <c r="M124" s="1046"/>
      <c r="N124" s="1046"/>
      <c r="O124" s="1046"/>
      <c r="P124" s="1046"/>
      <c r="Q124" s="1046"/>
      <c r="R124" s="1046"/>
      <c r="S124" s="1046"/>
      <c r="T124" s="1046"/>
      <c r="U124" s="1046"/>
      <c r="V124" s="1046"/>
      <c r="W124" s="1046"/>
      <c r="X124" s="1046"/>
      <c r="Y124" s="1046"/>
      <c r="Z124" s="1046"/>
      <c r="AA124" s="1046"/>
      <c r="AB124" s="1046"/>
      <c r="AC124" s="1046"/>
      <c r="AD124" s="1046"/>
      <c r="AE124" s="1046"/>
      <c r="AF124" s="1046"/>
      <c r="AG124" s="1046"/>
      <c r="AH124" s="1046"/>
      <c r="AI124" s="1046"/>
      <c r="AJ124" s="1047"/>
    </row>
    <row r="125" spans="1:36" x14ac:dyDescent="0.25">
      <c r="A125" s="1045"/>
      <c r="B125" s="1046"/>
      <c r="C125" s="1046"/>
      <c r="D125" s="1046"/>
      <c r="E125" s="1046"/>
      <c r="F125" s="1046"/>
      <c r="G125" s="1046"/>
      <c r="H125" s="1046"/>
      <c r="I125" s="1046"/>
      <c r="J125" s="1046"/>
      <c r="K125" s="1046"/>
      <c r="L125" s="1046"/>
      <c r="M125" s="1046"/>
      <c r="N125" s="1046"/>
      <c r="O125" s="1046"/>
      <c r="P125" s="1046"/>
      <c r="Q125" s="1046"/>
      <c r="R125" s="1046"/>
      <c r="S125" s="1046"/>
      <c r="T125" s="1046"/>
      <c r="U125" s="1046"/>
      <c r="V125" s="1046"/>
      <c r="W125" s="1046"/>
      <c r="X125" s="1046"/>
      <c r="Y125" s="1046"/>
      <c r="Z125" s="1046"/>
      <c r="AA125" s="1046"/>
      <c r="AB125" s="1046"/>
      <c r="AC125" s="1046"/>
      <c r="AD125" s="1046"/>
      <c r="AE125" s="1046"/>
      <c r="AF125" s="1046"/>
      <c r="AG125" s="1046"/>
      <c r="AH125" s="1046"/>
      <c r="AI125" s="1046"/>
      <c r="AJ125" s="1047"/>
    </row>
    <row r="126" spans="1:36" x14ac:dyDescent="0.25">
      <c r="A126" s="1045"/>
      <c r="B126" s="1046"/>
      <c r="C126" s="1046"/>
      <c r="D126" s="1046"/>
      <c r="E126" s="1046"/>
      <c r="F126" s="1046"/>
      <c r="G126" s="1046"/>
      <c r="H126" s="1046"/>
      <c r="I126" s="1046"/>
      <c r="J126" s="1046"/>
      <c r="K126" s="1046"/>
      <c r="L126" s="1046"/>
      <c r="M126" s="1046"/>
      <c r="N126" s="1046"/>
      <c r="O126" s="1046"/>
      <c r="P126" s="1046"/>
      <c r="Q126" s="1046"/>
      <c r="R126" s="1046"/>
      <c r="S126" s="1046"/>
      <c r="T126" s="1046"/>
      <c r="U126" s="1046"/>
      <c r="V126" s="1046"/>
      <c r="W126" s="1046"/>
      <c r="X126" s="1046"/>
      <c r="Y126" s="1046"/>
      <c r="Z126" s="1046"/>
      <c r="AA126" s="1046"/>
      <c r="AB126" s="1046"/>
      <c r="AC126" s="1046"/>
      <c r="AD126" s="1046"/>
      <c r="AE126" s="1046"/>
      <c r="AF126" s="1046"/>
      <c r="AG126" s="1046"/>
      <c r="AH126" s="1046"/>
      <c r="AI126" s="1046"/>
      <c r="AJ126" s="1047"/>
    </row>
    <row r="127" spans="1:36" x14ac:dyDescent="0.25">
      <c r="A127" s="1045"/>
      <c r="B127" s="1046"/>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7"/>
    </row>
    <row r="128" spans="1:36" x14ac:dyDescent="0.25">
      <c r="A128" s="1045"/>
      <c r="B128" s="1046"/>
      <c r="C128" s="1046"/>
      <c r="D128" s="1046"/>
      <c r="E128" s="1046"/>
      <c r="F128" s="1046"/>
      <c r="G128" s="1046"/>
      <c r="H128" s="1046"/>
      <c r="I128" s="1046"/>
      <c r="J128" s="1046"/>
      <c r="K128" s="1046"/>
      <c r="L128" s="1046"/>
      <c r="M128" s="1046"/>
      <c r="N128" s="1046"/>
      <c r="O128" s="1046"/>
      <c r="P128" s="1046"/>
      <c r="Q128" s="1046"/>
      <c r="R128" s="1046"/>
      <c r="S128" s="1046"/>
      <c r="T128" s="1046"/>
      <c r="U128" s="1046"/>
      <c r="V128" s="1046"/>
      <c r="W128" s="1046"/>
      <c r="X128" s="1046"/>
      <c r="Y128" s="1046"/>
      <c r="Z128" s="1046"/>
      <c r="AA128" s="1046"/>
      <c r="AB128" s="1046"/>
      <c r="AC128" s="1046"/>
      <c r="AD128" s="1046"/>
      <c r="AE128" s="1046"/>
      <c r="AF128" s="1046"/>
      <c r="AG128" s="1046"/>
      <c r="AH128" s="1046"/>
      <c r="AI128" s="1046"/>
      <c r="AJ128" s="1047"/>
    </row>
    <row r="129" spans="1:36" x14ac:dyDescent="0.25">
      <c r="A129" s="1045" t="s">
        <v>537</v>
      </c>
      <c r="B129" s="1046"/>
      <c r="C129" s="1046"/>
      <c r="D129" s="1046"/>
      <c r="E129" s="1046"/>
      <c r="F129" s="1046"/>
      <c r="G129" s="1046"/>
      <c r="H129" s="1046"/>
      <c r="I129" s="1046"/>
      <c r="J129" s="1046"/>
      <c r="K129" s="1046"/>
      <c r="L129" s="1046"/>
      <c r="M129" s="1046"/>
      <c r="N129" s="1046"/>
      <c r="O129" s="1046"/>
      <c r="P129" s="1046"/>
      <c r="Q129" s="1046"/>
      <c r="R129" s="1046"/>
      <c r="S129" s="1046"/>
      <c r="T129" s="1046"/>
      <c r="U129" s="1046"/>
      <c r="V129" s="1046"/>
      <c r="W129" s="1046"/>
      <c r="X129" s="1046"/>
      <c r="Y129" s="1046"/>
      <c r="Z129" s="1046"/>
      <c r="AA129" s="1046"/>
      <c r="AB129" s="1046"/>
      <c r="AC129" s="1046"/>
      <c r="AD129" s="1046"/>
      <c r="AE129" s="1046"/>
      <c r="AF129" s="1046"/>
      <c r="AG129" s="1046"/>
      <c r="AH129" s="1046"/>
      <c r="AI129" s="1046"/>
      <c r="AJ129" s="1047"/>
    </row>
    <row r="130" spans="1:36" x14ac:dyDescent="0.25">
      <c r="A130" s="1045"/>
      <c r="B130" s="1046"/>
      <c r="C130" s="1046"/>
      <c r="D130" s="1046"/>
      <c r="E130" s="1046"/>
      <c r="F130" s="1046"/>
      <c r="G130" s="1046"/>
      <c r="H130" s="1046"/>
      <c r="I130" s="1046"/>
      <c r="J130" s="1046"/>
      <c r="K130" s="1046"/>
      <c r="L130" s="1046"/>
      <c r="M130" s="1046"/>
      <c r="N130" s="1046"/>
      <c r="O130" s="1046"/>
      <c r="P130" s="1046"/>
      <c r="Q130" s="1046"/>
      <c r="R130" s="1046"/>
      <c r="S130" s="1046"/>
      <c r="T130" s="1046"/>
      <c r="U130" s="1046"/>
      <c r="V130" s="1046"/>
      <c r="W130" s="1046"/>
      <c r="X130" s="1046"/>
      <c r="Y130" s="1046"/>
      <c r="Z130" s="1046"/>
      <c r="AA130" s="1046"/>
      <c r="AB130" s="1046"/>
      <c r="AC130" s="1046"/>
      <c r="AD130" s="1046"/>
      <c r="AE130" s="1046"/>
      <c r="AF130" s="1046"/>
      <c r="AG130" s="1046"/>
      <c r="AH130" s="1046"/>
      <c r="AI130" s="1046"/>
      <c r="AJ130" s="1047"/>
    </row>
    <row r="131" spans="1:36" ht="15.75" thickBot="1" x14ac:dyDescent="0.3">
      <c r="A131" s="1056"/>
      <c r="B131" s="1057"/>
      <c r="C131" s="1057"/>
      <c r="D131" s="1057"/>
      <c r="E131" s="1057"/>
      <c r="F131" s="1057"/>
      <c r="G131" s="1057"/>
      <c r="H131" s="1057"/>
      <c r="I131" s="1057"/>
      <c r="J131" s="1057"/>
      <c r="K131" s="1057"/>
      <c r="L131" s="1057"/>
      <c r="M131" s="1057"/>
      <c r="N131" s="1057"/>
      <c r="O131" s="1057"/>
      <c r="P131" s="1057"/>
      <c r="Q131" s="1057"/>
      <c r="R131" s="1057"/>
      <c r="S131" s="1057"/>
      <c r="T131" s="1057"/>
      <c r="U131" s="1057"/>
      <c r="V131" s="1057"/>
      <c r="W131" s="1057"/>
      <c r="X131" s="1057"/>
      <c r="Y131" s="1057"/>
      <c r="Z131" s="1057"/>
      <c r="AA131" s="1057"/>
      <c r="AB131" s="1057"/>
      <c r="AC131" s="1057"/>
      <c r="AD131" s="1057"/>
      <c r="AE131" s="1057"/>
      <c r="AF131" s="1057"/>
      <c r="AG131" s="1057"/>
      <c r="AH131" s="1057"/>
      <c r="AI131" s="1057"/>
      <c r="AJ131" s="1058"/>
    </row>
    <row r="132" spans="1:36" x14ac:dyDescent="0.25">
      <c r="A132" s="861" t="s">
        <v>321</v>
      </c>
      <c r="B132" s="862"/>
      <c r="C132" s="862"/>
      <c r="D132" s="862"/>
      <c r="E132" s="862"/>
      <c r="F132" s="862"/>
      <c r="G132" s="862"/>
      <c r="H132" s="862"/>
      <c r="I132" s="863"/>
      <c r="J132" s="861" t="s">
        <v>322</v>
      </c>
      <c r="K132" s="862"/>
      <c r="L132" s="862"/>
      <c r="M132" s="862"/>
      <c r="N132" s="862"/>
      <c r="O132" s="862"/>
      <c r="P132" s="862"/>
      <c r="Q132" s="862"/>
      <c r="R132" s="863"/>
      <c r="S132" s="861" t="s">
        <v>324</v>
      </c>
      <c r="T132" s="862"/>
      <c r="U132" s="862"/>
      <c r="V132" s="862"/>
      <c r="W132" s="862"/>
      <c r="X132" s="862"/>
      <c r="Y132" s="862"/>
      <c r="Z132" s="862"/>
      <c r="AA132" s="863"/>
      <c r="AB132" s="861" t="s">
        <v>323</v>
      </c>
      <c r="AC132" s="862"/>
      <c r="AD132" s="862"/>
      <c r="AE132" s="862"/>
      <c r="AF132" s="862"/>
      <c r="AG132" s="862"/>
      <c r="AH132" s="862"/>
      <c r="AI132" s="862"/>
      <c r="AJ132" s="863"/>
    </row>
    <row r="133" spans="1:36" x14ac:dyDescent="0.25">
      <c r="A133" s="864"/>
      <c r="B133" s="865"/>
      <c r="C133" s="865"/>
      <c r="D133" s="865"/>
      <c r="E133" s="865"/>
      <c r="F133" s="865"/>
      <c r="G133" s="865"/>
      <c r="H133" s="865"/>
      <c r="I133" s="866"/>
      <c r="J133" s="864"/>
      <c r="K133" s="865"/>
      <c r="L133" s="865"/>
      <c r="M133" s="865"/>
      <c r="N133" s="865"/>
      <c r="O133" s="865"/>
      <c r="P133" s="865"/>
      <c r="Q133" s="865"/>
      <c r="R133" s="866"/>
      <c r="S133" s="864"/>
      <c r="T133" s="865"/>
      <c r="U133" s="865"/>
      <c r="V133" s="865"/>
      <c r="W133" s="865"/>
      <c r="X133" s="865"/>
      <c r="Y133" s="865"/>
      <c r="Z133" s="865"/>
      <c r="AA133" s="866"/>
      <c r="AB133" s="864"/>
      <c r="AC133" s="865"/>
      <c r="AD133" s="865"/>
      <c r="AE133" s="865"/>
      <c r="AF133" s="865"/>
      <c r="AG133" s="865"/>
      <c r="AH133" s="865"/>
      <c r="AI133" s="865"/>
      <c r="AJ133" s="866"/>
    </row>
    <row r="134" spans="1:36" x14ac:dyDescent="0.25">
      <c r="A134" s="520" t="e" vm="5">
        <f>'CARGAR datos'!I9</f>
        <v>#VALUE!</v>
      </c>
      <c r="B134" s="521"/>
      <c r="C134" s="521"/>
      <c r="D134" s="521"/>
      <c r="E134" s="521"/>
      <c r="F134" s="521"/>
      <c r="G134" s="521"/>
      <c r="H134" s="521"/>
      <c r="I134" s="522"/>
      <c r="J134" s="520" t="e" vm="4">
        <f>'CARGAR datos'!L9</f>
        <v>#VALUE!</v>
      </c>
      <c r="K134" s="521"/>
      <c r="L134" s="521"/>
      <c r="M134" s="521"/>
      <c r="N134" s="521"/>
      <c r="O134" s="521"/>
      <c r="P134" s="521"/>
      <c r="Q134" s="521"/>
      <c r="R134" s="522"/>
      <c r="S134" s="142"/>
      <c r="T134" s="141"/>
      <c r="U134" s="141"/>
      <c r="V134" s="141"/>
      <c r="W134" s="141"/>
      <c r="X134" s="141"/>
      <c r="Y134" s="141"/>
      <c r="Z134" s="141"/>
      <c r="AA134" s="143"/>
      <c r="AB134" s="142"/>
      <c r="AC134" s="141"/>
      <c r="AD134" s="141"/>
      <c r="AE134" s="141"/>
      <c r="AF134" s="141"/>
      <c r="AG134" s="141"/>
      <c r="AH134" s="141"/>
      <c r="AI134" s="141"/>
      <c r="AJ134" s="143"/>
    </row>
    <row r="135" spans="1:36" x14ac:dyDescent="0.25">
      <c r="A135" s="520"/>
      <c r="B135" s="521"/>
      <c r="C135" s="521"/>
      <c r="D135" s="521"/>
      <c r="E135" s="521"/>
      <c r="F135" s="521"/>
      <c r="G135" s="521"/>
      <c r="H135" s="521"/>
      <c r="I135" s="522"/>
      <c r="J135" s="520"/>
      <c r="K135" s="521"/>
      <c r="L135" s="521"/>
      <c r="M135" s="521"/>
      <c r="N135" s="521"/>
      <c r="O135" s="521"/>
      <c r="P135" s="521"/>
      <c r="Q135" s="521"/>
      <c r="R135" s="522"/>
      <c r="S135" s="142"/>
      <c r="T135" s="141"/>
      <c r="U135" s="141"/>
      <c r="V135" s="141"/>
      <c r="W135" s="141"/>
      <c r="X135" s="141"/>
      <c r="Y135" s="141"/>
      <c r="Z135" s="141"/>
      <c r="AA135" s="143"/>
      <c r="AB135" s="142"/>
      <c r="AC135" s="141"/>
      <c r="AD135" s="141"/>
      <c r="AE135" s="141"/>
      <c r="AF135" s="141"/>
      <c r="AG135" s="141"/>
      <c r="AH135" s="141"/>
      <c r="AI135" s="141"/>
      <c r="AJ135" s="143"/>
    </row>
    <row r="136" spans="1:36" x14ac:dyDescent="0.25">
      <c r="A136" s="520"/>
      <c r="B136" s="521"/>
      <c r="C136" s="521"/>
      <c r="D136" s="521"/>
      <c r="E136" s="521"/>
      <c r="F136" s="521"/>
      <c r="G136" s="521"/>
      <c r="H136" s="521"/>
      <c r="I136" s="522"/>
      <c r="J136" s="520"/>
      <c r="K136" s="521"/>
      <c r="L136" s="521"/>
      <c r="M136" s="521"/>
      <c r="N136" s="521"/>
      <c r="O136" s="521"/>
      <c r="P136" s="521"/>
      <c r="Q136" s="521"/>
      <c r="R136" s="522"/>
      <c r="S136" s="142"/>
      <c r="T136" s="141"/>
      <c r="U136" s="141"/>
      <c r="V136" s="141"/>
      <c r="W136" s="141"/>
      <c r="X136" s="141"/>
      <c r="Y136" s="141"/>
      <c r="Z136" s="141"/>
      <c r="AA136" s="143"/>
      <c r="AB136" s="142"/>
      <c r="AC136" s="141"/>
      <c r="AD136" s="141"/>
      <c r="AE136" s="141"/>
      <c r="AF136" s="141"/>
      <c r="AG136" s="141"/>
      <c r="AH136" s="141"/>
      <c r="AI136" s="141"/>
      <c r="AJ136" s="143"/>
    </row>
    <row r="137" spans="1:36" x14ac:dyDescent="0.25">
      <c r="A137" s="520"/>
      <c r="B137" s="521"/>
      <c r="C137" s="521"/>
      <c r="D137" s="521"/>
      <c r="E137" s="521"/>
      <c r="F137" s="521"/>
      <c r="G137" s="521"/>
      <c r="H137" s="521"/>
      <c r="I137" s="522"/>
      <c r="J137" s="520"/>
      <c r="K137" s="521"/>
      <c r="L137" s="521"/>
      <c r="M137" s="521"/>
      <c r="N137" s="521"/>
      <c r="O137" s="521"/>
      <c r="P137" s="521"/>
      <c r="Q137" s="521"/>
      <c r="R137" s="522"/>
      <c r="S137" s="142"/>
      <c r="T137" s="141"/>
      <c r="U137" s="141"/>
      <c r="V137" s="141"/>
      <c r="W137" s="141"/>
      <c r="X137" s="141"/>
      <c r="Y137" s="141"/>
      <c r="Z137" s="141"/>
      <c r="AA137" s="143"/>
      <c r="AB137" s="142"/>
      <c r="AC137" s="141"/>
      <c r="AD137" s="141"/>
      <c r="AE137" s="141"/>
      <c r="AF137" s="141"/>
      <c r="AG137" s="141"/>
      <c r="AH137" s="141"/>
      <c r="AI137" s="141"/>
      <c r="AJ137" s="143"/>
    </row>
    <row r="138" spans="1:36" ht="15" customHeight="1" x14ac:dyDescent="0.25">
      <c r="A138" s="520"/>
      <c r="B138" s="521"/>
      <c r="C138" s="521"/>
      <c r="D138" s="521"/>
      <c r="E138" s="521"/>
      <c r="F138" s="521"/>
      <c r="G138" s="521"/>
      <c r="H138" s="521"/>
      <c r="I138" s="522"/>
      <c r="J138" s="520"/>
      <c r="K138" s="521"/>
      <c r="L138" s="521"/>
      <c r="M138" s="521"/>
      <c r="N138" s="521"/>
      <c r="O138" s="521"/>
      <c r="P138" s="521"/>
      <c r="Q138" s="521"/>
      <c r="R138" s="522"/>
      <c r="S138" s="142"/>
      <c r="T138" s="141"/>
      <c r="U138" s="141"/>
      <c r="V138" s="141"/>
      <c r="W138" s="141"/>
      <c r="X138" s="141"/>
      <c r="Y138" s="141"/>
      <c r="Z138" s="141"/>
      <c r="AA138" s="143"/>
      <c r="AB138" s="142"/>
      <c r="AC138" s="141"/>
      <c r="AD138" s="141"/>
      <c r="AE138" s="141"/>
      <c r="AF138" s="141"/>
      <c r="AG138" s="141"/>
      <c r="AH138" s="141"/>
      <c r="AI138" s="141"/>
      <c r="AJ138" s="143"/>
    </row>
    <row r="139" spans="1:36" x14ac:dyDescent="0.25">
      <c r="A139" s="852" t="str">
        <f>'CARGAR datos'!E18</f>
        <v>-</v>
      </c>
      <c r="B139" s="853"/>
      <c r="C139" s="853"/>
      <c r="D139" s="853"/>
      <c r="E139" s="853"/>
      <c r="F139" s="853"/>
      <c r="G139" s="853"/>
      <c r="H139" s="853"/>
      <c r="I139" s="854"/>
      <c r="J139" s="911" t="str">
        <f>'CARGAR datos'!E8</f>
        <v>-</v>
      </c>
      <c r="K139" s="853"/>
      <c r="L139" s="853"/>
      <c r="M139" s="853"/>
      <c r="N139" s="853"/>
      <c r="O139" s="853"/>
      <c r="P139" s="853"/>
      <c r="Q139" s="853"/>
      <c r="R139" s="854"/>
      <c r="S139" s="142"/>
      <c r="T139" s="141"/>
      <c r="U139" s="141"/>
      <c r="V139" s="141"/>
      <c r="W139" s="141"/>
      <c r="X139" s="141"/>
      <c r="Y139" s="141"/>
      <c r="Z139" s="141"/>
      <c r="AA139" s="143"/>
      <c r="AB139" s="142"/>
      <c r="AC139" s="141"/>
      <c r="AD139" s="141"/>
      <c r="AE139" s="141"/>
      <c r="AF139" s="141"/>
      <c r="AG139" s="141"/>
      <c r="AH139" s="141"/>
      <c r="AI139" s="141"/>
      <c r="AJ139" s="143"/>
    </row>
    <row r="140" spans="1:36" x14ac:dyDescent="0.25">
      <c r="A140" s="142"/>
      <c r="B140" s="141"/>
      <c r="C140" s="859" t="str">
        <f>'CARGAR datos'!E23</f>
        <v>-</v>
      </c>
      <c r="D140" s="859"/>
      <c r="E140" s="859"/>
      <c r="F140" s="859"/>
      <c r="G140" s="859"/>
      <c r="H140" s="141"/>
      <c r="I140" s="143"/>
      <c r="J140" s="156"/>
      <c r="K140" s="856" t="str">
        <f>'CARGAR datos'!E9</f>
        <v>-</v>
      </c>
      <c r="L140" s="856"/>
      <c r="M140" s="856"/>
      <c r="N140" s="856"/>
      <c r="O140" s="856"/>
      <c r="P140" s="856"/>
      <c r="Q140" s="856"/>
      <c r="R140" s="158"/>
      <c r="S140" s="142"/>
      <c r="T140" s="141"/>
      <c r="U140" s="141"/>
      <c r="V140" s="141"/>
      <c r="W140" s="141"/>
      <c r="X140" s="141"/>
      <c r="Y140" s="141"/>
      <c r="Z140" s="141"/>
      <c r="AA140" s="143"/>
      <c r="AB140" s="142"/>
      <c r="AC140" s="141"/>
      <c r="AD140" s="141"/>
      <c r="AE140" s="141"/>
      <c r="AF140" s="141"/>
      <c r="AG140" s="141"/>
      <c r="AH140" s="141"/>
      <c r="AI140" s="141"/>
      <c r="AJ140" s="143"/>
    </row>
    <row r="141" spans="1:36" ht="15.75" thickBot="1" x14ac:dyDescent="0.3">
      <c r="A141" s="145"/>
      <c r="B141" s="169" t="s">
        <v>325</v>
      </c>
      <c r="C141" s="146"/>
      <c r="D141" s="146"/>
      <c r="E141" s="860">
        <f>'CARGAR datos'!Z23</f>
        <v>45275</v>
      </c>
      <c r="F141" s="860"/>
      <c r="G141" s="860"/>
      <c r="H141" s="860"/>
      <c r="I141" s="147"/>
      <c r="J141" s="145"/>
      <c r="K141" s="169" t="s">
        <v>325</v>
      </c>
      <c r="L141" s="146"/>
      <c r="M141" s="146"/>
      <c r="N141" s="860">
        <f>'CARGAR datos'!Z23</f>
        <v>45275</v>
      </c>
      <c r="O141" s="860"/>
      <c r="P141" s="860"/>
      <c r="Q141" s="860"/>
      <c r="R141" s="147"/>
      <c r="S141" s="145"/>
      <c r="T141" s="169" t="s">
        <v>325</v>
      </c>
      <c r="U141" s="146"/>
      <c r="V141" s="146"/>
      <c r="W141" s="858"/>
      <c r="X141" s="858"/>
      <c r="Y141" s="858"/>
      <c r="Z141" s="858"/>
      <c r="AA141" s="147"/>
      <c r="AB141" s="145"/>
      <c r="AC141" s="169" t="s">
        <v>325</v>
      </c>
      <c r="AD141" s="146"/>
      <c r="AE141" s="146"/>
      <c r="AF141" s="858"/>
      <c r="AG141" s="858"/>
      <c r="AH141" s="858"/>
      <c r="AI141" s="858"/>
      <c r="AJ141" s="147"/>
    </row>
    <row r="143" spans="1:36" x14ac:dyDescent="0.25">
      <c r="AD143" s="1044" t="s">
        <v>542</v>
      </c>
      <c r="AE143" s="1044"/>
      <c r="AF143" s="1044"/>
      <c r="AG143" s="1044"/>
    </row>
    <row r="147" spans="1:36" ht="15.75" thickBot="1" x14ac:dyDescent="0.3"/>
    <row r="148" spans="1:36" x14ac:dyDescent="0.25">
      <c r="A148" s="517" t="e" vm="9">
        <v>#VALUE!</v>
      </c>
      <c r="B148" s="518"/>
      <c r="C148" s="518"/>
      <c r="D148" s="518"/>
      <c r="E148" s="518"/>
      <c r="F148" s="518"/>
      <c r="G148" s="518"/>
      <c r="H148" s="518"/>
      <c r="I148" s="519"/>
      <c r="J148" s="526" t="s">
        <v>538</v>
      </c>
      <c r="K148" s="527"/>
      <c r="L148" s="527"/>
      <c r="M148" s="527"/>
      <c r="N148" s="527"/>
      <c r="O148" s="527"/>
      <c r="P148" s="527"/>
      <c r="Q148" s="527"/>
      <c r="R148" s="527"/>
      <c r="S148" s="527"/>
      <c r="T148" s="527"/>
      <c r="U148" s="527"/>
      <c r="V148" s="527"/>
      <c r="W148" s="527"/>
      <c r="X148" s="527"/>
      <c r="Y148" s="527"/>
      <c r="Z148" s="527"/>
      <c r="AA148" s="527"/>
      <c r="AB148" s="527"/>
      <c r="AC148" s="527"/>
      <c r="AD148" s="527"/>
      <c r="AE148" s="527"/>
      <c r="AF148" s="527"/>
      <c r="AG148" s="527"/>
      <c r="AH148" s="527"/>
      <c r="AI148" s="527"/>
      <c r="AJ148" s="528"/>
    </row>
    <row r="149" spans="1:36" x14ac:dyDescent="0.25">
      <c r="A149" s="520"/>
      <c r="B149" s="521"/>
      <c r="C149" s="521"/>
      <c r="D149" s="521"/>
      <c r="E149" s="521"/>
      <c r="F149" s="521"/>
      <c r="G149" s="521"/>
      <c r="H149" s="521"/>
      <c r="I149" s="522"/>
      <c r="J149" s="529"/>
      <c r="K149" s="530"/>
      <c r="L149" s="530"/>
      <c r="M149" s="530"/>
      <c r="N149" s="530"/>
      <c r="O149" s="530"/>
      <c r="P149" s="530"/>
      <c r="Q149" s="530"/>
      <c r="R149" s="530"/>
      <c r="S149" s="530"/>
      <c r="T149" s="530"/>
      <c r="U149" s="530"/>
      <c r="V149" s="530"/>
      <c r="W149" s="530"/>
      <c r="X149" s="530"/>
      <c r="Y149" s="530"/>
      <c r="Z149" s="530"/>
      <c r="AA149" s="530"/>
      <c r="AB149" s="530"/>
      <c r="AC149" s="530"/>
      <c r="AD149" s="530"/>
      <c r="AE149" s="530"/>
      <c r="AF149" s="530"/>
      <c r="AG149" s="530"/>
      <c r="AH149" s="530"/>
      <c r="AI149" s="530"/>
      <c r="AJ149" s="531"/>
    </row>
    <row r="150" spans="1:36" x14ac:dyDescent="0.25">
      <c r="A150" s="520"/>
      <c r="B150" s="521"/>
      <c r="C150" s="521"/>
      <c r="D150" s="521"/>
      <c r="E150" s="521"/>
      <c r="F150" s="521"/>
      <c r="G150" s="521"/>
      <c r="H150" s="521"/>
      <c r="I150" s="522"/>
      <c r="J150" s="529"/>
      <c r="K150" s="530"/>
      <c r="L150" s="530"/>
      <c r="M150" s="530"/>
      <c r="N150" s="530"/>
      <c r="O150" s="530"/>
      <c r="P150" s="530"/>
      <c r="Q150" s="530"/>
      <c r="R150" s="530"/>
      <c r="S150" s="530"/>
      <c r="T150" s="530"/>
      <c r="U150" s="530"/>
      <c r="V150" s="530"/>
      <c r="W150" s="530"/>
      <c r="X150" s="530"/>
      <c r="Y150" s="530"/>
      <c r="Z150" s="530"/>
      <c r="AA150" s="530"/>
      <c r="AB150" s="530"/>
      <c r="AC150" s="530"/>
      <c r="AD150" s="530"/>
      <c r="AE150" s="530"/>
      <c r="AF150" s="530"/>
      <c r="AG150" s="530"/>
      <c r="AH150" s="530"/>
      <c r="AI150" s="530"/>
      <c r="AJ150" s="531"/>
    </row>
    <row r="151" spans="1:36" x14ac:dyDescent="0.25">
      <c r="A151" s="520"/>
      <c r="B151" s="521"/>
      <c r="C151" s="521"/>
      <c r="D151" s="521"/>
      <c r="E151" s="521"/>
      <c r="F151" s="521"/>
      <c r="G151" s="521"/>
      <c r="H151" s="521"/>
      <c r="I151" s="522"/>
      <c r="J151" s="1048" t="s">
        <v>528</v>
      </c>
      <c r="K151" s="1049"/>
      <c r="L151" s="1049"/>
      <c r="M151" s="1049"/>
      <c r="N151" s="1049"/>
      <c r="O151" s="1049"/>
      <c r="P151" s="1049"/>
      <c r="Q151" s="1049"/>
      <c r="R151" s="1049"/>
      <c r="S151" s="1049"/>
      <c r="T151" s="1049"/>
      <c r="U151" s="1049"/>
      <c r="V151" s="1049"/>
      <c r="W151" s="1049"/>
      <c r="X151" s="1049"/>
      <c r="Y151" s="1049"/>
      <c r="Z151" s="1049"/>
      <c r="AA151" s="1049"/>
      <c r="AB151" s="1049"/>
      <c r="AC151" s="1049"/>
      <c r="AD151" s="1049"/>
      <c r="AE151" s="1049"/>
      <c r="AF151" s="1049"/>
      <c r="AG151" s="1049"/>
      <c r="AH151" s="1049"/>
      <c r="AI151" s="1049"/>
      <c r="AJ151" s="1050"/>
    </row>
    <row r="152" spans="1:36" x14ac:dyDescent="0.25">
      <c r="A152" s="520"/>
      <c r="B152" s="521"/>
      <c r="C152" s="521"/>
      <c r="D152" s="521"/>
      <c r="E152" s="521"/>
      <c r="F152" s="521"/>
      <c r="G152" s="521"/>
      <c r="H152" s="521"/>
      <c r="I152" s="522"/>
      <c r="J152" s="1048"/>
      <c r="K152" s="1049"/>
      <c r="L152" s="1049"/>
      <c r="M152" s="1049"/>
      <c r="N152" s="1049"/>
      <c r="O152" s="1049"/>
      <c r="P152" s="1049"/>
      <c r="Q152" s="1049"/>
      <c r="R152" s="1049"/>
      <c r="S152" s="1049"/>
      <c r="T152" s="1049"/>
      <c r="U152" s="1049"/>
      <c r="V152" s="1049"/>
      <c r="W152" s="1049"/>
      <c r="X152" s="1049"/>
      <c r="Y152" s="1049"/>
      <c r="Z152" s="1049"/>
      <c r="AA152" s="1049"/>
      <c r="AB152" s="1049"/>
      <c r="AC152" s="1049"/>
      <c r="AD152" s="1049"/>
      <c r="AE152" s="1049"/>
      <c r="AF152" s="1049"/>
      <c r="AG152" s="1049"/>
      <c r="AH152" s="1049"/>
      <c r="AI152" s="1049"/>
      <c r="AJ152" s="1050"/>
    </row>
    <row r="153" spans="1:36" x14ac:dyDescent="0.25">
      <c r="A153" s="520"/>
      <c r="B153" s="521"/>
      <c r="C153" s="521"/>
      <c r="D153" s="521"/>
      <c r="E153" s="521"/>
      <c r="F153" s="521"/>
      <c r="G153" s="521"/>
      <c r="H153" s="521"/>
      <c r="I153" s="522"/>
      <c r="J153" s="1048"/>
      <c r="K153" s="1049"/>
      <c r="L153" s="1049"/>
      <c r="M153" s="1049"/>
      <c r="N153" s="1049"/>
      <c r="O153" s="1049"/>
      <c r="P153" s="1049"/>
      <c r="Q153" s="1049"/>
      <c r="R153" s="1049"/>
      <c r="S153" s="1049"/>
      <c r="T153" s="1049"/>
      <c r="U153" s="1049"/>
      <c r="V153" s="1049"/>
      <c r="W153" s="1049"/>
      <c r="X153" s="1049"/>
      <c r="Y153" s="1049"/>
      <c r="Z153" s="1049"/>
      <c r="AA153" s="1049"/>
      <c r="AB153" s="1049"/>
      <c r="AC153" s="1049"/>
      <c r="AD153" s="1049"/>
      <c r="AE153" s="1049"/>
      <c r="AF153" s="1049"/>
      <c r="AG153" s="1049"/>
      <c r="AH153" s="1049"/>
      <c r="AI153" s="1049"/>
      <c r="AJ153" s="1050"/>
    </row>
    <row r="154" spans="1:36" x14ac:dyDescent="0.25">
      <c r="A154" s="520"/>
      <c r="B154" s="521"/>
      <c r="C154" s="521"/>
      <c r="D154" s="521"/>
      <c r="E154" s="521"/>
      <c r="F154" s="521"/>
      <c r="G154" s="521"/>
      <c r="H154" s="521"/>
      <c r="I154" s="522"/>
      <c r="J154" s="1048"/>
      <c r="K154" s="1049"/>
      <c r="L154" s="1049"/>
      <c r="M154" s="1049"/>
      <c r="N154" s="1049"/>
      <c r="O154" s="1049"/>
      <c r="P154" s="1049"/>
      <c r="Q154" s="1049"/>
      <c r="R154" s="1049"/>
      <c r="S154" s="1049"/>
      <c r="T154" s="1049"/>
      <c r="U154" s="1049"/>
      <c r="V154" s="1049"/>
      <c r="W154" s="1049"/>
      <c r="X154" s="1049"/>
      <c r="Y154" s="1049"/>
      <c r="Z154" s="1049"/>
      <c r="AA154" s="1049"/>
      <c r="AB154" s="1049"/>
      <c r="AC154" s="1049"/>
      <c r="AD154" s="1049"/>
      <c r="AE154" s="1049"/>
      <c r="AF154" s="1049"/>
      <c r="AG154" s="1049"/>
      <c r="AH154" s="1049"/>
      <c r="AI154" s="1049"/>
      <c r="AJ154" s="1050"/>
    </row>
    <row r="155" spans="1:36" ht="15.75" thickBot="1" x14ac:dyDescent="0.3">
      <c r="A155" s="520"/>
      <c r="B155" s="521"/>
      <c r="C155" s="521"/>
      <c r="D155" s="521"/>
      <c r="E155" s="521"/>
      <c r="F155" s="521"/>
      <c r="G155" s="521"/>
      <c r="H155" s="521"/>
      <c r="I155" s="522"/>
      <c r="J155" s="1051"/>
      <c r="K155" s="1052"/>
      <c r="L155" s="1052"/>
      <c r="M155" s="1052"/>
      <c r="N155" s="1052"/>
      <c r="O155" s="1052"/>
      <c r="P155" s="1052"/>
      <c r="Q155" s="1052"/>
      <c r="R155" s="1052"/>
      <c r="S155" s="1052"/>
      <c r="T155" s="1052"/>
      <c r="U155" s="1052"/>
      <c r="V155" s="1052"/>
      <c r="W155" s="1052"/>
      <c r="X155" s="1052"/>
      <c r="Y155" s="1052"/>
      <c r="Z155" s="1052"/>
      <c r="AA155" s="1052"/>
      <c r="AB155" s="1052"/>
      <c r="AC155" s="1052"/>
      <c r="AD155" s="1052"/>
      <c r="AE155" s="1052"/>
      <c r="AF155" s="1052"/>
      <c r="AG155" s="1052"/>
      <c r="AH155" s="1052"/>
      <c r="AI155" s="1052"/>
      <c r="AJ155" s="1053"/>
    </row>
    <row r="156" spans="1:36" x14ac:dyDescent="0.25">
      <c r="A156" s="135"/>
      <c r="B156" s="136"/>
      <c r="C156" s="136"/>
      <c r="D156" s="136"/>
      <c r="E156" s="136"/>
      <c r="F156" s="136"/>
      <c r="G156" s="136"/>
      <c r="H156" s="136"/>
      <c r="I156" s="136"/>
      <c r="J156" s="366"/>
      <c r="K156" s="341"/>
      <c r="L156" s="341"/>
      <c r="M156" s="341"/>
      <c r="N156" s="341"/>
      <c r="O156" s="341"/>
      <c r="P156" s="341"/>
      <c r="Q156" s="341"/>
      <c r="R156" s="341"/>
      <c r="S156" s="341"/>
      <c r="T156" s="341"/>
      <c r="U156" s="341"/>
      <c r="V156" s="341"/>
      <c r="W156" s="341"/>
      <c r="X156" s="341"/>
      <c r="Y156" s="341"/>
      <c r="Z156" s="341"/>
      <c r="AA156" s="341"/>
      <c r="AB156" s="341"/>
      <c r="AC156" s="341"/>
      <c r="AD156" s="341"/>
      <c r="AE156" s="341"/>
      <c r="AF156" s="341"/>
      <c r="AG156" s="341"/>
      <c r="AH156" s="341"/>
      <c r="AI156" s="341"/>
      <c r="AJ156" s="342"/>
    </row>
    <row r="157" spans="1:36" x14ac:dyDescent="0.25">
      <c r="A157" s="142"/>
      <c r="B157" s="875" t="s">
        <v>387</v>
      </c>
      <c r="C157" s="875"/>
      <c r="D157" s="875"/>
      <c r="E157" s="875"/>
      <c r="F157" s="875"/>
      <c r="G157" s="875"/>
      <c r="H157" s="1059" t="str">
        <f>'CARGAR datos'!E8</f>
        <v>-</v>
      </c>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877"/>
      <c r="AF157" s="877"/>
      <c r="AG157" s="877"/>
      <c r="AH157" s="877"/>
      <c r="AI157" s="877"/>
      <c r="AJ157" s="1060"/>
    </row>
    <row r="158" spans="1:36" x14ac:dyDescent="0.25">
      <c r="A158" s="142"/>
      <c r="B158" s="875" t="s">
        <v>520</v>
      </c>
      <c r="C158" s="875"/>
      <c r="D158" s="875"/>
      <c r="E158" s="875"/>
      <c r="F158" s="877" t="str">
        <f>'CARGAR datos'!E28</f>
        <v>-</v>
      </c>
      <c r="G158" s="877"/>
      <c r="H158" s="877"/>
      <c r="I158" s="877"/>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148" t="s">
        <v>180</v>
      </c>
      <c r="AH158" s="877" t="str">
        <f>'CARGAR datos'!I28</f>
        <v>-</v>
      </c>
      <c r="AI158" s="877"/>
      <c r="AJ158" s="1060"/>
    </row>
    <row r="159" spans="1:36" x14ac:dyDescent="0.25">
      <c r="A159" s="142"/>
      <c r="B159" s="875" t="s">
        <v>521</v>
      </c>
      <c r="C159" s="875"/>
      <c r="D159" s="875"/>
      <c r="E159" s="875"/>
      <c r="F159" s="875"/>
      <c r="G159" s="875"/>
      <c r="H159" s="875"/>
      <c r="I159" s="875"/>
      <c r="J159" s="875"/>
      <c r="K159" s="875"/>
      <c r="L159" s="875" t="s">
        <v>522</v>
      </c>
      <c r="M159" s="875"/>
      <c r="N159" s="521" t="str">
        <f>'CARGAR datos'!F30</f>
        <v>-</v>
      </c>
      <c r="O159" s="521"/>
      <c r="P159" s="875" t="s">
        <v>523</v>
      </c>
      <c r="Q159" s="875"/>
      <c r="R159" s="875"/>
      <c r="S159" s="521" t="str">
        <f>'CARGAR datos'!H30</f>
        <v>-</v>
      </c>
      <c r="T159" s="521"/>
      <c r="U159" s="875" t="s">
        <v>524</v>
      </c>
      <c r="V159" s="875"/>
      <c r="W159" s="521" t="str">
        <f>'CARGAR datos'!J30</f>
        <v>-</v>
      </c>
      <c r="X159" s="521"/>
      <c r="Y159" s="521"/>
      <c r="Z159" s="875" t="s">
        <v>525</v>
      </c>
      <c r="AA159" s="875"/>
      <c r="AB159" s="521" t="str">
        <f>'CARGAR datos'!L30</f>
        <v>-</v>
      </c>
      <c r="AC159" s="521"/>
      <c r="AD159" s="875" t="s">
        <v>526</v>
      </c>
      <c r="AE159" s="875"/>
      <c r="AF159" s="521" t="str">
        <f>'CARGAR datos'!O30</f>
        <v>-</v>
      </c>
      <c r="AG159" s="521"/>
      <c r="AH159" s="521"/>
      <c r="AI159" s="521"/>
      <c r="AJ159" s="522"/>
    </row>
    <row r="160" spans="1:36" x14ac:dyDescent="0.25">
      <c r="A160" s="142"/>
      <c r="B160" s="875" t="s">
        <v>478</v>
      </c>
      <c r="C160" s="875"/>
      <c r="D160" s="875"/>
      <c r="E160" s="875"/>
      <c r="F160" s="875"/>
      <c r="G160" s="877" t="str">
        <f>'CARGAR datos'!E29</f>
        <v>BAHIA BLANCA</v>
      </c>
      <c r="H160" s="877"/>
      <c r="I160" s="877"/>
      <c r="J160" s="877"/>
      <c r="K160" s="877"/>
      <c r="L160" s="877"/>
      <c r="M160" s="877"/>
      <c r="N160" s="877"/>
      <c r="O160" s="877"/>
      <c r="P160" s="877"/>
      <c r="Q160" s="877"/>
      <c r="R160" s="148"/>
      <c r="S160" s="148"/>
      <c r="T160" s="141"/>
      <c r="U160" s="141"/>
      <c r="V160" s="141"/>
      <c r="W160" s="148"/>
      <c r="X160" s="148"/>
      <c r="Y160" s="148"/>
      <c r="Z160" s="148"/>
      <c r="AA160" s="148"/>
      <c r="AB160" s="148"/>
      <c r="AC160" s="148"/>
      <c r="AD160" s="141"/>
      <c r="AE160" s="141"/>
      <c r="AF160" s="141"/>
      <c r="AG160" s="141"/>
      <c r="AH160" s="141"/>
      <c r="AI160" s="141"/>
      <c r="AJ160" s="143"/>
    </row>
    <row r="161" spans="1:36" x14ac:dyDescent="0.25">
      <c r="A161" s="142"/>
      <c r="B161" s="875" t="s">
        <v>527</v>
      </c>
      <c r="C161" s="875"/>
      <c r="D161" s="875"/>
      <c r="E161" s="875"/>
      <c r="F161" s="875"/>
      <c r="G161" s="875"/>
      <c r="H161" s="877" t="str">
        <f>'CARGAR datos'!E18</f>
        <v>-</v>
      </c>
      <c r="I161" s="877"/>
      <c r="J161" s="877"/>
      <c r="K161" s="877"/>
      <c r="L161" s="877"/>
      <c r="M161" s="877"/>
      <c r="N161" s="877"/>
      <c r="O161" s="877"/>
      <c r="P161" s="877"/>
      <c r="Q161" s="877"/>
      <c r="R161" s="877"/>
      <c r="S161" s="877"/>
      <c r="T161" s="877"/>
      <c r="U161" s="877"/>
      <c r="V161" s="877"/>
      <c r="W161" s="141"/>
      <c r="X161" s="141"/>
      <c r="Y161" s="141"/>
      <c r="Z161" s="141"/>
      <c r="AA161" s="141"/>
      <c r="AB161" s="141"/>
      <c r="AC161" s="141"/>
      <c r="AD161" s="141"/>
      <c r="AE161" s="141"/>
      <c r="AF161" s="141"/>
      <c r="AG161" s="141"/>
      <c r="AH161" s="141"/>
      <c r="AI161" s="141"/>
      <c r="AJ161" s="143"/>
    </row>
    <row r="162" spans="1:36" x14ac:dyDescent="0.25">
      <c r="A162" s="142"/>
      <c r="B162" s="875" t="s">
        <v>270</v>
      </c>
      <c r="C162" s="875"/>
      <c r="D162" s="875"/>
      <c r="E162" s="875"/>
      <c r="F162" s="875"/>
      <c r="G162" s="877" t="str">
        <f>'CARGAR datos'!E23</f>
        <v>-</v>
      </c>
      <c r="H162" s="877"/>
      <c r="I162" s="877"/>
      <c r="J162" s="877"/>
      <c r="K162" s="877"/>
      <c r="L162" s="877"/>
      <c r="M162" s="148"/>
      <c r="N162" s="148"/>
      <c r="O162" s="148"/>
      <c r="P162" s="148"/>
      <c r="Q162" s="148"/>
      <c r="R162" s="148"/>
      <c r="S162" s="148"/>
      <c r="T162" s="148"/>
      <c r="U162" s="148"/>
      <c r="V162" s="148"/>
      <c r="W162" s="141"/>
      <c r="X162" s="141"/>
      <c r="Y162" s="141"/>
      <c r="Z162" s="141"/>
      <c r="AA162" s="148"/>
      <c r="AB162" s="148"/>
      <c r="AC162" s="148"/>
      <c r="AD162" s="148"/>
      <c r="AE162" s="148"/>
      <c r="AF162" s="141"/>
      <c r="AG162" s="141"/>
      <c r="AH162" s="141"/>
      <c r="AI162" s="141"/>
      <c r="AJ162" s="143"/>
    </row>
    <row r="163" spans="1:36" ht="15.75" thickBot="1" x14ac:dyDescent="0.3">
      <c r="A163" s="145"/>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c r="AA163" s="146"/>
      <c r="AB163" s="146"/>
      <c r="AC163" s="146"/>
      <c r="AD163" s="146"/>
      <c r="AE163" s="146"/>
      <c r="AF163" s="146"/>
      <c r="AG163" s="146"/>
      <c r="AH163" s="146"/>
      <c r="AI163" s="146"/>
      <c r="AJ163" s="147"/>
    </row>
    <row r="164" spans="1:36" x14ac:dyDescent="0.25">
      <c r="A164" s="135"/>
      <c r="B164" s="136"/>
      <c r="C164" s="136"/>
      <c r="D164" s="153"/>
      <c r="E164" s="153"/>
      <c r="F164" s="153"/>
      <c r="G164" s="136"/>
      <c r="H164" s="136"/>
      <c r="I164" s="136"/>
      <c r="J164" s="136"/>
      <c r="K164" s="136"/>
      <c r="L164" s="136"/>
      <c r="M164" s="136"/>
      <c r="N164" s="136"/>
      <c r="O164" s="153"/>
      <c r="P164" s="153"/>
      <c r="Q164" s="153"/>
      <c r="R164" s="153"/>
      <c r="S164" s="153"/>
      <c r="T164" s="153"/>
      <c r="U164" s="153"/>
      <c r="V164" s="153"/>
      <c r="W164" s="153"/>
      <c r="X164" s="153"/>
      <c r="Y164" s="153"/>
      <c r="Z164" s="153"/>
      <c r="AA164" s="153"/>
      <c r="AB164" s="153"/>
      <c r="AC164" s="136"/>
      <c r="AD164" s="153"/>
      <c r="AE164" s="153"/>
      <c r="AF164" s="153"/>
      <c r="AG164" s="136"/>
      <c r="AH164" s="136"/>
      <c r="AI164" s="153"/>
      <c r="AJ164" s="367"/>
    </row>
    <row r="165" spans="1:36" x14ac:dyDescent="0.25">
      <c r="A165" s="1054" t="s">
        <v>544</v>
      </c>
      <c r="B165" s="1055"/>
      <c r="C165" s="1055"/>
      <c r="D165" s="1055"/>
      <c r="E165" s="1055"/>
      <c r="F165" s="1055"/>
      <c r="G165" s="1055"/>
      <c r="H165" s="1055"/>
      <c r="I165" s="1055"/>
      <c r="J165" s="1055"/>
      <c r="K165" s="1055"/>
      <c r="L165" s="1055"/>
      <c r="M165" s="1055"/>
      <c r="N165" s="1055"/>
      <c r="O165" s="1055"/>
      <c r="P165" s="1055"/>
      <c r="Q165" s="141"/>
      <c r="R165" s="141"/>
      <c r="S165" s="141"/>
      <c r="T165" s="141"/>
      <c r="U165" s="141"/>
      <c r="V165" s="141"/>
      <c r="W165" s="141"/>
      <c r="X165" s="141"/>
      <c r="Y165" s="141"/>
      <c r="Z165" s="141"/>
      <c r="AA165" s="141"/>
      <c r="AB165" s="141"/>
      <c r="AC165" s="141"/>
      <c r="AD165" s="141"/>
      <c r="AE165" s="141"/>
      <c r="AF165" s="141"/>
      <c r="AG165" s="141"/>
      <c r="AH165" s="141"/>
      <c r="AI165" s="141"/>
      <c r="AJ165" s="143"/>
    </row>
    <row r="166" spans="1:36" x14ac:dyDescent="0.25">
      <c r="A166" s="1045"/>
      <c r="B166" s="1046"/>
      <c r="C166" s="1046"/>
      <c r="D166" s="1046"/>
      <c r="E166" s="1046"/>
      <c r="F166" s="1046"/>
      <c r="G166" s="1046"/>
      <c r="H166" s="1046"/>
      <c r="I166" s="1046"/>
      <c r="J166" s="1046"/>
      <c r="K166" s="1046"/>
      <c r="L166" s="1046"/>
      <c r="M166" s="1046"/>
      <c r="N166" s="1046"/>
      <c r="O166" s="1046"/>
      <c r="P166" s="1046"/>
      <c r="Q166" s="1046"/>
      <c r="R166" s="1046"/>
      <c r="S166" s="1046"/>
      <c r="T166" s="1046"/>
      <c r="U166" s="1046"/>
      <c r="V166" s="1046"/>
      <c r="W166" s="1046"/>
      <c r="X166" s="1046"/>
      <c r="Y166" s="1046"/>
      <c r="Z166" s="1046"/>
      <c r="AA166" s="1046"/>
      <c r="AB166" s="1046"/>
      <c r="AC166" s="1046"/>
      <c r="AD166" s="1046"/>
      <c r="AE166" s="1046"/>
      <c r="AF166" s="1046"/>
      <c r="AG166" s="1046"/>
      <c r="AH166" s="1046"/>
      <c r="AI166" s="1046"/>
      <c r="AJ166" s="1047"/>
    </row>
    <row r="167" spans="1:36" x14ac:dyDescent="0.25">
      <c r="A167" s="1045"/>
      <c r="B167" s="1046"/>
      <c r="C167" s="1046"/>
      <c r="D167" s="1046"/>
      <c r="E167" s="1046"/>
      <c r="F167" s="1046"/>
      <c r="G167" s="1046"/>
      <c r="H167" s="1046"/>
      <c r="I167" s="1046"/>
      <c r="J167" s="1046"/>
      <c r="K167" s="1046"/>
      <c r="L167" s="1046"/>
      <c r="M167" s="1046"/>
      <c r="N167" s="1046"/>
      <c r="O167" s="1046"/>
      <c r="P167" s="1046"/>
      <c r="Q167" s="1046"/>
      <c r="R167" s="1046"/>
      <c r="S167" s="1046"/>
      <c r="T167" s="1046"/>
      <c r="U167" s="1046"/>
      <c r="V167" s="1046"/>
      <c r="W167" s="1046"/>
      <c r="X167" s="1046"/>
      <c r="Y167" s="1046"/>
      <c r="Z167" s="1046"/>
      <c r="AA167" s="1046"/>
      <c r="AB167" s="1046"/>
      <c r="AC167" s="1046"/>
      <c r="AD167" s="1046"/>
      <c r="AE167" s="1046"/>
      <c r="AF167" s="1046"/>
      <c r="AG167" s="1046"/>
      <c r="AH167" s="1046"/>
      <c r="AI167" s="1046"/>
      <c r="AJ167" s="1047"/>
    </row>
    <row r="168" spans="1:36" x14ac:dyDescent="0.25">
      <c r="A168" s="1045"/>
      <c r="B168" s="1046"/>
      <c r="C168" s="1046"/>
      <c r="D168" s="1046"/>
      <c r="E168" s="1046"/>
      <c r="F168" s="1046"/>
      <c r="G168" s="1046"/>
      <c r="H168" s="1046"/>
      <c r="I168" s="1046"/>
      <c r="J168" s="1046"/>
      <c r="K168" s="1046"/>
      <c r="L168" s="1046"/>
      <c r="M168" s="1046"/>
      <c r="N168" s="1046"/>
      <c r="O168" s="1046"/>
      <c r="P168" s="1046"/>
      <c r="Q168" s="1046"/>
      <c r="R168" s="1046"/>
      <c r="S168" s="1046"/>
      <c r="T168" s="1046"/>
      <c r="U168" s="1046"/>
      <c r="V168" s="1046"/>
      <c r="W168" s="1046"/>
      <c r="X168" s="1046"/>
      <c r="Y168" s="1046"/>
      <c r="Z168" s="1046"/>
      <c r="AA168" s="1046"/>
      <c r="AB168" s="1046"/>
      <c r="AC168" s="1046"/>
      <c r="AD168" s="1046"/>
      <c r="AE168" s="1046"/>
      <c r="AF168" s="1046"/>
      <c r="AG168" s="1046"/>
      <c r="AH168" s="1046"/>
      <c r="AI168" s="1046"/>
      <c r="AJ168" s="1047"/>
    </row>
    <row r="169" spans="1:36" x14ac:dyDescent="0.25">
      <c r="A169" s="1045"/>
      <c r="B169" s="1046"/>
      <c r="C169" s="1046"/>
      <c r="D169" s="1046"/>
      <c r="E169" s="1046"/>
      <c r="F169" s="1046"/>
      <c r="G169" s="1046"/>
      <c r="H169" s="1046"/>
      <c r="I169" s="1046"/>
      <c r="J169" s="1046"/>
      <c r="K169" s="1046"/>
      <c r="L169" s="1046"/>
      <c r="M169" s="1046"/>
      <c r="N169" s="1046"/>
      <c r="O169" s="1046"/>
      <c r="P169" s="1046"/>
      <c r="Q169" s="1046"/>
      <c r="R169" s="1046"/>
      <c r="S169" s="1046"/>
      <c r="T169" s="1046"/>
      <c r="U169" s="1046"/>
      <c r="V169" s="1046"/>
      <c r="W169" s="1046"/>
      <c r="X169" s="1046"/>
      <c r="Y169" s="1046"/>
      <c r="Z169" s="1046"/>
      <c r="AA169" s="1046"/>
      <c r="AB169" s="1046"/>
      <c r="AC169" s="1046"/>
      <c r="AD169" s="1046"/>
      <c r="AE169" s="1046"/>
      <c r="AF169" s="1046"/>
      <c r="AG169" s="1046"/>
      <c r="AH169" s="1046"/>
      <c r="AI169" s="1046"/>
      <c r="AJ169" s="1047"/>
    </row>
    <row r="170" spans="1:36" x14ac:dyDescent="0.25">
      <c r="A170" s="1045"/>
      <c r="B170" s="1046"/>
      <c r="C170" s="1046"/>
      <c r="D170" s="1046"/>
      <c r="E170" s="1046"/>
      <c r="F170" s="1046"/>
      <c r="G170" s="1046"/>
      <c r="H170" s="1046"/>
      <c r="I170" s="1046"/>
      <c r="J170" s="1046"/>
      <c r="K170" s="1046"/>
      <c r="L170" s="1046"/>
      <c r="M170" s="1046"/>
      <c r="N170" s="1046"/>
      <c r="O170" s="1046"/>
      <c r="P170" s="1046"/>
      <c r="Q170" s="1046"/>
      <c r="R170" s="1046"/>
      <c r="S170" s="1046"/>
      <c r="T170" s="1046"/>
      <c r="U170" s="1046"/>
      <c r="V170" s="1046"/>
      <c r="W170" s="1046"/>
      <c r="X170" s="1046"/>
      <c r="Y170" s="1046"/>
      <c r="Z170" s="1046"/>
      <c r="AA170" s="1046"/>
      <c r="AB170" s="1046"/>
      <c r="AC170" s="1046"/>
      <c r="AD170" s="1046"/>
      <c r="AE170" s="1046"/>
      <c r="AF170" s="1046"/>
      <c r="AG170" s="1046"/>
      <c r="AH170" s="1046"/>
      <c r="AI170" s="1046"/>
      <c r="AJ170" s="1047"/>
    </row>
    <row r="171" spans="1:36" x14ac:dyDescent="0.25">
      <c r="A171" s="1045"/>
      <c r="B171" s="1046"/>
      <c r="C171" s="1046"/>
      <c r="D171" s="1046"/>
      <c r="E171" s="1046"/>
      <c r="F171" s="1046"/>
      <c r="G171" s="1046"/>
      <c r="H171" s="1046"/>
      <c r="I171" s="1046"/>
      <c r="J171" s="1046"/>
      <c r="K171" s="1046"/>
      <c r="L171" s="1046"/>
      <c r="M171" s="1046"/>
      <c r="N171" s="1046"/>
      <c r="O171" s="1046"/>
      <c r="P171" s="1046"/>
      <c r="Q171" s="1046"/>
      <c r="R171" s="1046"/>
      <c r="S171" s="1046"/>
      <c r="T171" s="1046"/>
      <c r="U171" s="1046"/>
      <c r="V171" s="1046"/>
      <c r="W171" s="1046"/>
      <c r="X171" s="1046"/>
      <c r="Y171" s="1046"/>
      <c r="Z171" s="1046"/>
      <c r="AA171" s="1046"/>
      <c r="AB171" s="1046"/>
      <c r="AC171" s="1046"/>
      <c r="AD171" s="1046"/>
      <c r="AE171" s="1046"/>
      <c r="AF171" s="1046"/>
      <c r="AG171" s="1046"/>
      <c r="AH171" s="1046"/>
      <c r="AI171" s="1046"/>
      <c r="AJ171" s="1047"/>
    </row>
    <row r="172" spans="1:36" x14ac:dyDescent="0.25">
      <c r="A172" s="1045"/>
      <c r="B172" s="1046"/>
      <c r="C172" s="1046"/>
      <c r="D172" s="1046"/>
      <c r="E172" s="1046"/>
      <c r="F172" s="1046"/>
      <c r="G172" s="1046"/>
      <c r="H172" s="1046"/>
      <c r="I172" s="1046"/>
      <c r="J172" s="1046"/>
      <c r="K172" s="1046"/>
      <c r="L172" s="1046"/>
      <c r="M172" s="1046"/>
      <c r="N172" s="1046"/>
      <c r="O172" s="1046"/>
      <c r="P172" s="1046"/>
      <c r="Q172" s="1046"/>
      <c r="R172" s="1046"/>
      <c r="S172" s="1046"/>
      <c r="T172" s="1046"/>
      <c r="U172" s="1046"/>
      <c r="V172" s="1046"/>
      <c r="W172" s="1046"/>
      <c r="X172" s="1046"/>
      <c r="Y172" s="1046"/>
      <c r="Z172" s="1046"/>
      <c r="AA172" s="1046"/>
      <c r="AB172" s="1046"/>
      <c r="AC172" s="1046"/>
      <c r="AD172" s="1046"/>
      <c r="AE172" s="1046"/>
      <c r="AF172" s="1046"/>
      <c r="AG172" s="1046"/>
      <c r="AH172" s="1046"/>
      <c r="AI172" s="1046"/>
      <c r="AJ172" s="1047"/>
    </row>
    <row r="173" spans="1:36" x14ac:dyDescent="0.25">
      <c r="A173" s="1045"/>
      <c r="B173" s="1046"/>
      <c r="C173" s="1046"/>
      <c r="D173" s="1046"/>
      <c r="E173" s="1046"/>
      <c r="F173" s="1046"/>
      <c r="G173" s="1046"/>
      <c r="H173" s="1046"/>
      <c r="I173" s="1046"/>
      <c r="J173" s="1046"/>
      <c r="K173" s="1046"/>
      <c r="L173" s="1046"/>
      <c r="M173" s="1046"/>
      <c r="N173" s="1046"/>
      <c r="O173" s="1046"/>
      <c r="P173" s="1046"/>
      <c r="Q173" s="1046"/>
      <c r="R173" s="1046"/>
      <c r="S173" s="1046"/>
      <c r="T173" s="1046"/>
      <c r="U173" s="1046"/>
      <c r="V173" s="1046"/>
      <c r="W173" s="1046"/>
      <c r="X173" s="1046"/>
      <c r="Y173" s="1046"/>
      <c r="Z173" s="1046"/>
      <c r="AA173" s="1046"/>
      <c r="AB173" s="1046"/>
      <c r="AC173" s="1046"/>
      <c r="AD173" s="1046"/>
      <c r="AE173" s="1046"/>
      <c r="AF173" s="1046"/>
      <c r="AG173" s="1046"/>
      <c r="AH173" s="1046"/>
      <c r="AI173" s="1046"/>
      <c r="AJ173" s="1047"/>
    </row>
    <row r="174" spans="1:36" x14ac:dyDescent="0.25">
      <c r="A174" s="1045"/>
      <c r="B174" s="1046"/>
      <c r="C174" s="1046"/>
      <c r="D174" s="1046"/>
      <c r="E174" s="1046"/>
      <c r="F174" s="1046"/>
      <c r="G174" s="1046"/>
      <c r="H174" s="1046"/>
      <c r="I174" s="1046"/>
      <c r="J174" s="1046"/>
      <c r="K174" s="1046"/>
      <c r="L174" s="1046"/>
      <c r="M174" s="1046"/>
      <c r="N174" s="1046"/>
      <c r="O174" s="1046"/>
      <c r="P174" s="1046"/>
      <c r="Q174" s="1046"/>
      <c r="R174" s="1046"/>
      <c r="S174" s="1046"/>
      <c r="T174" s="1046"/>
      <c r="U174" s="1046"/>
      <c r="V174" s="1046"/>
      <c r="W174" s="1046"/>
      <c r="X174" s="1046"/>
      <c r="Y174" s="1046"/>
      <c r="Z174" s="1046"/>
      <c r="AA174" s="1046"/>
      <c r="AB174" s="1046"/>
      <c r="AC174" s="1046"/>
      <c r="AD174" s="1046"/>
      <c r="AE174" s="1046"/>
      <c r="AF174" s="1046"/>
      <c r="AG174" s="1046"/>
      <c r="AH174" s="1046"/>
      <c r="AI174" s="1046"/>
      <c r="AJ174" s="1047"/>
    </row>
    <row r="175" spans="1:36" x14ac:dyDescent="0.25">
      <c r="A175" s="1045"/>
      <c r="B175" s="1046"/>
      <c r="C175" s="1046"/>
      <c r="D175" s="1046"/>
      <c r="E175" s="1046"/>
      <c r="F175" s="1046"/>
      <c r="G175" s="1046"/>
      <c r="H175" s="1046"/>
      <c r="I175" s="1046"/>
      <c r="J175" s="1046"/>
      <c r="K175" s="1046"/>
      <c r="L175" s="1046"/>
      <c r="M175" s="1046"/>
      <c r="N175" s="1046"/>
      <c r="O175" s="1046"/>
      <c r="P175" s="1046"/>
      <c r="Q175" s="1046"/>
      <c r="R175" s="1046"/>
      <c r="S175" s="1046"/>
      <c r="T175" s="1046"/>
      <c r="U175" s="1046"/>
      <c r="V175" s="1046"/>
      <c r="W175" s="1046"/>
      <c r="X175" s="1046"/>
      <c r="Y175" s="1046"/>
      <c r="Z175" s="1046"/>
      <c r="AA175" s="1046"/>
      <c r="AB175" s="1046"/>
      <c r="AC175" s="1046"/>
      <c r="AD175" s="1046"/>
      <c r="AE175" s="1046"/>
      <c r="AF175" s="1046"/>
      <c r="AG175" s="1046"/>
      <c r="AH175" s="1046"/>
      <c r="AI175" s="1046"/>
      <c r="AJ175" s="1047"/>
    </row>
    <row r="176" spans="1:36" x14ac:dyDescent="0.25">
      <c r="A176" s="1045"/>
      <c r="B176" s="1046"/>
      <c r="C176" s="1046"/>
      <c r="D176" s="1046"/>
      <c r="E176" s="1046"/>
      <c r="F176" s="1046"/>
      <c r="G176" s="1046"/>
      <c r="H176" s="1046"/>
      <c r="I176" s="1046"/>
      <c r="J176" s="1046"/>
      <c r="K176" s="1046"/>
      <c r="L176" s="1046"/>
      <c r="M176" s="1046"/>
      <c r="N176" s="1046"/>
      <c r="O176" s="1046"/>
      <c r="P176" s="1046"/>
      <c r="Q176" s="1046"/>
      <c r="R176" s="1046"/>
      <c r="S176" s="1046"/>
      <c r="T176" s="1046"/>
      <c r="U176" s="1046"/>
      <c r="V176" s="1046"/>
      <c r="W176" s="1046"/>
      <c r="X176" s="1046"/>
      <c r="Y176" s="1046"/>
      <c r="Z176" s="1046"/>
      <c r="AA176" s="1046"/>
      <c r="AB176" s="1046"/>
      <c r="AC176" s="1046"/>
      <c r="AD176" s="1046"/>
      <c r="AE176" s="1046"/>
      <c r="AF176" s="1046"/>
      <c r="AG176" s="1046"/>
      <c r="AH176" s="1046"/>
      <c r="AI176" s="1046"/>
      <c r="AJ176" s="1047"/>
    </row>
    <row r="177" spans="1:36" x14ac:dyDescent="0.25">
      <c r="A177" s="1045"/>
      <c r="B177" s="1046"/>
      <c r="C177" s="1046"/>
      <c r="D177" s="1046"/>
      <c r="E177" s="1046"/>
      <c r="F177" s="1046"/>
      <c r="G177" s="1046"/>
      <c r="H177" s="1046"/>
      <c r="I177" s="1046"/>
      <c r="J177" s="1046"/>
      <c r="K177" s="1046"/>
      <c r="L177" s="1046"/>
      <c r="M177" s="1046"/>
      <c r="N177" s="1046"/>
      <c r="O177" s="1046"/>
      <c r="P177" s="1046"/>
      <c r="Q177" s="1046"/>
      <c r="R177" s="1046"/>
      <c r="S177" s="1046"/>
      <c r="T177" s="1046"/>
      <c r="U177" s="1046"/>
      <c r="V177" s="1046"/>
      <c r="W177" s="1046"/>
      <c r="X177" s="1046"/>
      <c r="Y177" s="1046"/>
      <c r="Z177" s="1046"/>
      <c r="AA177" s="1046"/>
      <c r="AB177" s="1046"/>
      <c r="AC177" s="1046"/>
      <c r="AD177" s="1046"/>
      <c r="AE177" s="1046"/>
      <c r="AF177" s="1046"/>
      <c r="AG177" s="1046"/>
      <c r="AH177" s="1046"/>
      <c r="AI177" s="1046"/>
      <c r="AJ177" s="1047"/>
    </row>
    <row r="178" spans="1:36" x14ac:dyDescent="0.25">
      <c r="A178" s="1045"/>
      <c r="B178" s="1046"/>
      <c r="C178" s="1046"/>
      <c r="D178" s="1046"/>
      <c r="E178" s="1046"/>
      <c r="F178" s="1046"/>
      <c r="G178" s="1046"/>
      <c r="H178" s="1046"/>
      <c r="I178" s="1046"/>
      <c r="J178" s="1046"/>
      <c r="K178" s="1046"/>
      <c r="L178" s="1046"/>
      <c r="M178" s="1046"/>
      <c r="N178" s="1046"/>
      <c r="O178" s="1046"/>
      <c r="P178" s="1046"/>
      <c r="Q178" s="1046"/>
      <c r="R178" s="1046"/>
      <c r="S178" s="1046"/>
      <c r="T178" s="1046"/>
      <c r="U178" s="1046"/>
      <c r="V178" s="1046"/>
      <c r="W178" s="1046"/>
      <c r="X178" s="1046"/>
      <c r="Y178" s="1046"/>
      <c r="Z178" s="1046"/>
      <c r="AA178" s="1046"/>
      <c r="AB178" s="1046"/>
      <c r="AC178" s="1046"/>
      <c r="AD178" s="1046"/>
      <c r="AE178" s="1046"/>
      <c r="AF178" s="1046"/>
      <c r="AG178" s="1046"/>
      <c r="AH178" s="1046"/>
      <c r="AI178" s="1046"/>
      <c r="AJ178" s="1047"/>
    </row>
    <row r="179" spans="1:36" x14ac:dyDescent="0.25">
      <c r="A179" s="1045"/>
      <c r="B179" s="1046"/>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7"/>
    </row>
    <row r="180" spans="1:36" x14ac:dyDescent="0.25">
      <c r="A180" s="1045"/>
      <c r="B180" s="1046"/>
      <c r="C180" s="1046"/>
      <c r="D180" s="1046"/>
      <c r="E180" s="1046"/>
      <c r="F180" s="1046"/>
      <c r="G180" s="1046"/>
      <c r="H180" s="1046"/>
      <c r="I180" s="1046"/>
      <c r="J180" s="1046"/>
      <c r="K180" s="1046"/>
      <c r="L180" s="1046"/>
      <c r="M180" s="1046"/>
      <c r="N180" s="1046"/>
      <c r="O180" s="1046"/>
      <c r="P180" s="1046"/>
      <c r="Q180" s="1046"/>
      <c r="R180" s="1046"/>
      <c r="S180" s="1046"/>
      <c r="T180" s="1046"/>
      <c r="U180" s="1046"/>
      <c r="V180" s="1046"/>
      <c r="W180" s="1046"/>
      <c r="X180" s="1046"/>
      <c r="Y180" s="1046"/>
      <c r="Z180" s="1046"/>
      <c r="AA180" s="1046"/>
      <c r="AB180" s="1046"/>
      <c r="AC180" s="1046"/>
      <c r="AD180" s="1046"/>
      <c r="AE180" s="1046"/>
      <c r="AF180" s="1046"/>
      <c r="AG180" s="1046"/>
      <c r="AH180" s="1046"/>
      <c r="AI180" s="1046"/>
      <c r="AJ180" s="1047"/>
    </row>
    <row r="181" spans="1:36" x14ac:dyDescent="0.25">
      <c r="A181" s="1045"/>
      <c r="B181" s="1046"/>
      <c r="C181" s="1046"/>
      <c r="D181" s="1046"/>
      <c r="E181" s="1046"/>
      <c r="F181" s="1046"/>
      <c r="G181" s="1046"/>
      <c r="H181" s="1046"/>
      <c r="I181" s="1046"/>
      <c r="J181" s="1046"/>
      <c r="K181" s="1046"/>
      <c r="L181" s="1046"/>
      <c r="M181" s="1046"/>
      <c r="N181" s="1046"/>
      <c r="O181" s="1046"/>
      <c r="P181" s="1046"/>
      <c r="Q181" s="1046"/>
      <c r="R181" s="1046"/>
      <c r="S181" s="1046"/>
      <c r="T181" s="1046"/>
      <c r="U181" s="1046"/>
      <c r="V181" s="1046"/>
      <c r="W181" s="1046"/>
      <c r="X181" s="1046"/>
      <c r="Y181" s="1046"/>
      <c r="Z181" s="1046"/>
      <c r="AA181" s="1046"/>
      <c r="AB181" s="1046"/>
      <c r="AC181" s="1046"/>
      <c r="AD181" s="1046"/>
      <c r="AE181" s="1046"/>
      <c r="AF181" s="1046"/>
      <c r="AG181" s="1046"/>
      <c r="AH181" s="1046"/>
      <c r="AI181" s="1046"/>
      <c r="AJ181" s="1047"/>
    </row>
    <row r="182" spans="1:36" x14ac:dyDescent="0.25">
      <c r="A182" s="1045"/>
      <c r="B182" s="1046"/>
      <c r="C182" s="1046"/>
      <c r="D182" s="1046"/>
      <c r="E182" s="1046"/>
      <c r="F182" s="1046"/>
      <c r="G182" s="1046"/>
      <c r="H182" s="1046"/>
      <c r="I182" s="1046"/>
      <c r="J182" s="1046"/>
      <c r="K182" s="1046"/>
      <c r="L182" s="1046"/>
      <c r="M182" s="1046"/>
      <c r="N182" s="1046"/>
      <c r="O182" s="1046"/>
      <c r="P182" s="1046"/>
      <c r="Q182" s="1046"/>
      <c r="R182" s="1046"/>
      <c r="S182" s="1046"/>
      <c r="T182" s="1046"/>
      <c r="U182" s="1046"/>
      <c r="V182" s="1046"/>
      <c r="W182" s="1046"/>
      <c r="X182" s="1046"/>
      <c r="Y182" s="1046"/>
      <c r="Z182" s="1046"/>
      <c r="AA182" s="1046"/>
      <c r="AB182" s="1046"/>
      <c r="AC182" s="1046"/>
      <c r="AD182" s="1046"/>
      <c r="AE182" s="1046"/>
      <c r="AF182" s="1046"/>
      <c r="AG182" s="1046"/>
      <c r="AH182" s="1046"/>
      <c r="AI182" s="1046"/>
      <c r="AJ182" s="1047"/>
    </row>
    <row r="183" spans="1:36" x14ac:dyDescent="0.25">
      <c r="A183" s="1045"/>
      <c r="B183" s="1046"/>
      <c r="C183" s="1046"/>
      <c r="D183" s="1046"/>
      <c r="E183" s="1046"/>
      <c r="F183" s="1046"/>
      <c r="G183" s="1046"/>
      <c r="H183" s="1046"/>
      <c r="I183" s="1046"/>
      <c r="J183" s="1046"/>
      <c r="K183" s="1046"/>
      <c r="L183" s="1046"/>
      <c r="M183" s="1046"/>
      <c r="N183" s="1046"/>
      <c r="O183" s="1046"/>
      <c r="P183" s="1046"/>
      <c r="Q183" s="1046"/>
      <c r="R183" s="1046"/>
      <c r="S183" s="1046"/>
      <c r="T183" s="1046"/>
      <c r="U183" s="1046"/>
      <c r="V183" s="1046"/>
      <c r="W183" s="1046"/>
      <c r="X183" s="1046"/>
      <c r="Y183" s="1046"/>
      <c r="Z183" s="1046"/>
      <c r="AA183" s="1046"/>
      <c r="AB183" s="1046"/>
      <c r="AC183" s="1046"/>
      <c r="AD183" s="1046"/>
      <c r="AE183" s="1046"/>
      <c r="AF183" s="1046"/>
      <c r="AG183" s="1046"/>
      <c r="AH183" s="1046"/>
      <c r="AI183" s="1046"/>
      <c r="AJ183" s="1047"/>
    </row>
    <row r="184" spans="1:36" x14ac:dyDescent="0.25">
      <c r="A184" s="1045"/>
      <c r="B184" s="1046"/>
      <c r="C184" s="1046"/>
      <c r="D184" s="1046"/>
      <c r="E184" s="1046"/>
      <c r="F184" s="1046"/>
      <c r="G184" s="1046"/>
      <c r="H184" s="1046"/>
      <c r="I184" s="1046"/>
      <c r="J184" s="1046"/>
      <c r="K184" s="1046"/>
      <c r="L184" s="1046"/>
      <c r="M184" s="1046"/>
      <c r="N184" s="1046"/>
      <c r="O184" s="1046"/>
      <c r="P184" s="1046"/>
      <c r="Q184" s="1046"/>
      <c r="R184" s="1046"/>
      <c r="S184" s="1046"/>
      <c r="T184" s="1046"/>
      <c r="U184" s="1046"/>
      <c r="V184" s="1046"/>
      <c r="W184" s="1046"/>
      <c r="X184" s="1046"/>
      <c r="Y184" s="1046"/>
      <c r="Z184" s="1046"/>
      <c r="AA184" s="1046"/>
      <c r="AB184" s="1046"/>
      <c r="AC184" s="1046"/>
      <c r="AD184" s="1046"/>
      <c r="AE184" s="1046"/>
      <c r="AF184" s="1046"/>
      <c r="AG184" s="1046"/>
      <c r="AH184" s="1046"/>
      <c r="AI184" s="1046"/>
      <c r="AJ184" s="1047"/>
    </row>
    <row r="185" spans="1:36" x14ac:dyDescent="0.25">
      <c r="A185" s="1045"/>
      <c r="B185" s="1046"/>
      <c r="C185" s="1046"/>
      <c r="D185" s="1046"/>
      <c r="E185" s="1046"/>
      <c r="F185" s="1046"/>
      <c r="G185" s="1046"/>
      <c r="H185" s="1046"/>
      <c r="I185" s="1046"/>
      <c r="J185" s="1046"/>
      <c r="K185" s="1046"/>
      <c r="L185" s="1046"/>
      <c r="M185" s="1046"/>
      <c r="N185" s="1046"/>
      <c r="O185" s="1046"/>
      <c r="P185" s="1046"/>
      <c r="Q185" s="1046"/>
      <c r="R185" s="1046"/>
      <c r="S185" s="1046"/>
      <c r="T185" s="1046"/>
      <c r="U185" s="1046"/>
      <c r="V185" s="1046"/>
      <c r="W185" s="1046"/>
      <c r="X185" s="1046"/>
      <c r="Y185" s="1046"/>
      <c r="Z185" s="1046"/>
      <c r="AA185" s="1046"/>
      <c r="AB185" s="1046"/>
      <c r="AC185" s="1046"/>
      <c r="AD185" s="1046"/>
      <c r="AE185" s="1046"/>
      <c r="AF185" s="1046"/>
      <c r="AG185" s="1046"/>
      <c r="AH185" s="1046"/>
      <c r="AI185" s="1046"/>
      <c r="AJ185" s="1047"/>
    </row>
    <row r="186" spans="1:36" x14ac:dyDescent="0.25">
      <c r="A186" s="1045"/>
      <c r="B186" s="1046"/>
      <c r="C186" s="1046"/>
      <c r="D186" s="1046"/>
      <c r="E186" s="1046"/>
      <c r="F186" s="1046"/>
      <c r="G186" s="1046"/>
      <c r="H186" s="1046"/>
      <c r="I186" s="1046"/>
      <c r="J186" s="1046"/>
      <c r="K186" s="1046"/>
      <c r="L186" s="1046"/>
      <c r="M186" s="1046"/>
      <c r="N186" s="1046"/>
      <c r="O186" s="1046"/>
      <c r="P186" s="1046"/>
      <c r="Q186" s="1046"/>
      <c r="R186" s="1046"/>
      <c r="S186" s="1046"/>
      <c r="T186" s="1046"/>
      <c r="U186" s="1046"/>
      <c r="V186" s="1046"/>
      <c r="W186" s="1046"/>
      <c r="X186" s="1046"/>
      <c r="Y186" s="1046"/>
      <c r="Z186" s="1046"/>
      <c r="AA186" s="1046"/>
      <c r="AB186" s="1046"/>
      <c r="AC186" s="1046"/>
      <c r="AD186" s="1046"/>
      <c r="AE186" s="1046"/>
      <c r="AF186" s="1046"/>
      <c r="AG186" s="1046"/>
      <c r="AH186" s="1046"/>
      <c r="AI186" s="1046"/>
      <c r="AJ186" s="1047"/>
    </row>
    <row r="187" spans="1:36" x14ac:dyDescent="0.25">
      <c r="A187" s="1045"/>
      <c r="B187" s="1046"/>
      <c r="C187" s="1046"/>
      <c r="D187" s="1046"/>
      <c r="E187" s="1046"/>
      <c r="F187" s="1046"/>
      <c r="G187" s="1046"/>
      <c r="H187" s="1046"/>
      <c r="I187" s="1046"/>
      <c r="J187" s="1046"/>
      <c r="K187" s="1046"/>
      <c r="L187" s="1046"/>
      <c r="M187" s="1046"/>
      <c r="N187" s="1046"/>
      <c r="O187" s="1046"/>
      <c r="P187" s="1046"/>
      <c r="Q187" s="1046"/>
      <c r="R187" s="1046"/>
      <c r="S187" s="1046"/>
      <c r="T187" s="1046"/>
      <c r="U187" s="1046"/>
      <c r="V187" s="1046"/>
      <c r="W187" s="1046"/>
      <c r="X187" s="1046"/>
      <c r="Y187" s="1046"/>
      <c r="Z187" s="1046"/>
      <c r="AA187" s="1046"/>
      <c r="AB187" s="1046"/>
      <c r="AC187" s="1046"/>
      <c r="AD187" s="1046"/>
      <c r="AE187" s="1046"/>
      <c r="AF187" s="1046"/>
      <c r="AG187" s="1046"/>
      <c r="AH187" s="1046"/>
      <c r="AI187" s="1046"/>
      <c r="AJ187" s="1047"/>
    </row>
    <row r="188" spans="1:36" x14ac:dyDescent="0.25">
      <c r="A188" s="1045"/>
      <c r="B188" s="1046"/>
      <c r="C188" s="1046"/>
      <c r="D188" s="1046"/>
      <c r="E188" s="1046"/>
      <c r="F188" s="1046"/>
      <c r="G188" s="1046"/>
      <c r="H188" s="1046"/>
      <c r="I188" s="1046"/>
      <c r="J188" s="1046"/>
      <c r="K188" s="1046"/>
      <c r="L188" s="1046"/>
      <c r="M188" s="1046"/>
      <c r="N188" s="1046"/>
      <c r="O188" s="1046"/>
      <c r="P188" s="1046"/>
      <c r="Q188" s="1046"/>
      <c r="R188" s="1046"/>
      <c r="S188" s="1046"/>
      <c r="T188" s="1046"/>
      <c r="U188" s="1046"/>
      <c r="V188" s="1046"/>
      <c r="W188" s="1046"/>
      <c r="X188" s="1046"/>
      <c r="Y188" s="1046"/>
      <c r="Z188" s="1046"/>
      <c r="AA188" s="1046"/>
      <c r="AB188" s="1046"/>
      <c r="AC188" s="1046"/>
      <c r="AD188" s="1046"/>
      <c r="AE188" s="1046"/>
      <c r="AF188" s="1046"/>
      <c r="AG188" s="1046"/>
      <c r="AH188" s="1046"/>
      <c r="AI188" s="1046"/>
      <c r="AJ188" s="1047"/>
    </row>
    <row r="189" spans="1:36" x14ac:dyDescent="0.25">
      <c r="A189" s="1045"/>
      <c r="B189" s="1046"/>
      <c r="C189" s="1046"/>
      <c r="D189" s="1046"/>
      <c r="E189" s="1046"/>
      <c r="F189" s="1046"/>
      <c r="G189" s="1046"/>
      <c r="H189" s="1046"/>
      <c r="I189" s="1046"/>
      <c r="J189" s="1046"/>
      <c r="K189" s="1046"/>
      <c r="L189" s="1046"/>
      <c r="M189" s="1046"/>
      <c r="N189" s="1046"/>
      <c r="O189" s="1046"/>
      <c r="P189" s="1046"/>
      <c r="Q189" s="1046"/>
      <c r="R189" s="1046"/>
      <c r="S189" s="1046"/>
      <c r="T189" s="1046"/>
      <c r="U189" s="1046"/>
      <c r="V189" s="1046"/>
      <c r="W189" s="1046"/>
      <c r="X189" s="1046"/>
      <c r="Y189" s="1046"/>
      <c r="Z189" s="1046"/>
      <c r="AA189" s="1046"/>
      <c r="AB189" s="1046"/>
      <c r="AC189" s="1046"/>
      <c r="AD189" s="1046"/>
      <c r="AE189" s="1046"/>
      <c r="AF189" s="1046"/>
      <c r="AG189" s="1046"/>
      <c r="AH189" s="1046"/>
      <c r="AI189" s="1046"/>
      <c r="AJ189" s="1047"/>
    </row>
    <row r="190" spans="1:36" x14ac:dyDescent="0.25">
      <c r="A190" s="1045"/>
      <c r="B190" s="1046"/>
      <c r="C190" s="1046"/>
      <c r="D190" s="1046"/>
      <c r="E190" s="1046"/>
      <c r="F190" s="1046"/>
      <c r="G190" s="1046"/>
      <c r="H190" s="1046"/>
      <c r="I190" s="1046"/>
      <c r="J190" s="1046"/>
      <c r="K190" s="1046"/>
      <c r="L190" s="1046"/>
      <c r="M190" s="1046"/>
      <c r="N190" s="1046"/>
      <c r="O190" s="1046"/>
      <c r="P190" s="1046"/>
      <c r="Q190" s="1046"/>
      <c r="R190" s="1046"/>
      <c r="S190" s="1046"/>
      <c r="T190" s="1046"/>
      <c r="U190" s="1046"/>
      <c r="V190" s="1046"/>
      <c r="W190" s="1046"/>
      <c r="X190" s="1046"/>
      <c r="Y190" s="1046"/>
      <c r="Z190" s="1046"/>
      <c r="AA190" s="1046"/>
      <c r="AB190" s="1046"/>
      <c r="AC190" s="1046"/>
      <c r="AD190" s="1046"/>
      <c r="AE190" s="1046"/>
      <c r="AF190" s="1046"/>
      <c r="AG190" s="1046"/>
      <c r="AH190" s="1046"/>
      <c r="AI190" s="1046"/>
      <c r="AJ190" s="1047"/>
    </row>
    <row r="191" spans="1:36" x14ac:dyDescent="0.25">
      <c r="A191" s="1045"/>
      <c r="B191" s="1046"/>
      <c r="C191" s="1046"/>
      <c r="D191" s="1046"/>
      <c r="E191" s="1046"/>
      <c r="F191" s="1046"/>
      <c r="G191" s="1046"/>
      <c r="H191" s="1046"/>
      <c r="I191" s="1046"/>
      <c r="J191" s="1046"/>
      <c r="K191" s="1046"/>
      <c r="L191" s="1046"/>
      <c r="M191" s="1046"/>
      <c r="N191" s="1046"/>
      <c r="O191" s="1046"/>
      <c r="P191" s="1046"/>
      <c r="Q191" s="1046"/>
      <c r="R191" s="1046"/>
      <c r="S191" s="1046"/>
      <c r="T191" s="1046"/>
      <c r="U191" s="1046"/>
      <c r="V191" s="1046"/>
      <c r="W191" s="1046"/>
      <c r="X191" s="1046"/>
      <c r="Y191" s="1046"/>
      <c r="Z191" s="1046"/>
      <c r="AA191" s="1046"/>
      <c r="AB191" s="1046"/>
      <c r="AC191" s="1046"/>
      <c r="AD191" s="1046"/>
      <c r="AE191" s="1046"/>
      <c r="AF191" s="1046"/>
      <c r="AG191" s="1046"/>
      <c r="AH191" s="1046"/>
      <c r="AI191" s="1046"/>
      <c r="AJ191" s="1047"/>
    </row>
    <row r="192" spans="1:36" x14ac:dyDescent="0.25">
      <c r="A192" s="1045"/>
      <c r="B192" s="1046"/>
      <c r="C192" s="1046"/>
      <c r="D192" s="1046"/>
      <c r="E192" s="1046"/>
      <c r="F192" s="1046"/>
      <c r="G192" s="1046"/>
      <c r="H192" s="1046"/>
      <c r="I192" s="1046"/>
      <c r="J192" s="1046"/>
      <c r="K192" s="1046"/>
      <c r="L192" s="1046"/>
      <c r="M192" s="1046"/>
      <c r="N192" s="1046"/>
      <c r="O192" s="1046"/>
      <c r="P192" s="1046"/>
      <c r="Q192" s="1046"/>
      <c r="R192" s="1046"/>
      <c r="S192" s="1046"/>
      <c r="T192" s="1046"/>
      <c r="U192" s="1046"/>
      <c r="V192" s="1046"/>
      <c r="W192" s="1046"/>
      <c r="X192" s="1046"/>
      <c r="Y192" s="1046"/>
      <c r="Z192" s="1046"/>
      <c r="AA192" s="1046"/>
      <c r="AB192" s="1046"/>
      <c r="AC192" s="1046"/>
      <c r="AD192" s="1046"/>
      <c r="AE192" s="1046"/>
      <c r="AF192" s="1046"/>
      <c r="AG192" s="1046"/>
      <c r="AH192" s="1046"/>
      <c r="AI192" s="1046"/>
      <c r="AJ192" s="1047"/>
    </row>
    <row r="193" spans="1:36" x14ac:dyDescent="0.25">
      <c r="A193" s="1045"/>
      <c r="B193" s="1046"/>
      <c r="C193" s="1046"/>
      <c r="D193" s="1046"/>
      <c r="E193" s="1046"/>
      <c r="F193" s="1046"/>
      <c r="G193" s="1046"/>
      <c r="H193" s="1046"/>
      <c r="I193" s="1046"/>
      <c r="J193" s="1046"/>
      <c r="K193" s="1046"/>
      <c r="L193" s="1046"/>
      <c r="M193" s="1046"/>
      <c r="N193" s="1046"/>
      <c r="O193" s="1046"/>
      <c r="P193" s="1046"/>
      <c r="Q193" s="1046"/>
      <c r="R193" s="1046"/>
      <c r="S193" s="1046"/>
      <c r="T193" s="1046"/>
      <c r="U193" s="1046"/>
      <c r="V193" s="1046"/>
      <c r="W193" s="1046"/>
      <c r="X193" s="1046"/>
      <c r="Y193" s="1046"/>
      <c r="Z193" s="1046"/>
      <c r="AA193" s="1046"/>
      <c r="AB193" s="1046"/>
      <c r="AC193" s="1046"/>
      <c r="AD193" s="1046"/>
      <c r="AE193" s="1046"/>
      <c r="AF193" s="1046"/>
      <c r="AG193" s="1046"/>
      <c r="AH193" s="1046"/>
      <c r="AI193" s="1046"/>
      <c r="AJ193" s="1047"/>
    </row>
    <row r="194" spans="1:36" x14ac:dyDescent="0.25">
      <c r="A194" s="1045"/>
      <c r="B194" s="1046"/>
      <c r="C194" s="1046"/>
      <c r="D194" s="1046"/>
      <c r="E194" s="1046"/>
      <c r="F194" s="1046"/>
      <c r="G194" s="1046"/>
      <c r="H194" s="1046"/>
      <c r="I194" s="1046"/>
      <c r="J194" s="1046"/>
      <c r="K194" s="1046"/>
      <c r="L194" s="1046"/>
      <c r="M194" s="1046"/>
      <c r="N194" s="1046"/>
      <c r="O194" s="1046"/>
      <c r="P194" s="1046"/>
      <c r="Q194" s="1046"/>
      <c r="R194" s="1046"/>
      <c r="S194" s="1046"/>
      <c r="T194" s="1046"/>
      <c r="U194" s="1046"/>
      <c r="V194" s="1046"/>
      <c r="W194" s="1046"/>
      <c r="X194" s="1046"/>
      <c r="Y194" s="1046"/>
      <c r="Z194" s="1046"/>
      <c r="AA194" s="1046"/>
      <c r="AB194" s="1046"/>
      <c r="AC194" s="1046"/>
      <c r="AD194" s="1046"/>
      <c r="AE194" s="1046"/>
      <c r="AF194" s="1046"/>
      <c r="AG194" s="1046"/>
      <c r="AH194" s="1046"/>
      <c r="AI194" s="1046"/>
      <c r="AJ194" s="1047"/>
    </row>
    <row r="195" spans="1:36" x14ac:dyDescent="0.25">
      <c r="A195" s="1045"/>
      <c r="B195" s="1046"/>
      <c r="C195" s="1046"/>
      <c r="D195" s="1046"/>
      <c r="E195" s="1046"/>
      <c r="F195" s="1046"/>
      <c r="G195" s="1046"/>
      <c r="H195" s="1046"/>
      <c r="I195" s="1046"/>
      <c r="J195" s="1046"/>
      <c r="K195" s="1046"/>
      <c r="L195" s="1046"/>
      <c r="M195" s="1046"/>
      <c r="N195" s="1046"/>
      <c r="O195" s="1046"/>
      <c r="P195" s="1046"/>
      <c r="Q195" s="1046"/>
      <c r="R195" s="1046"/>
      <c r="S195" s="1046"/>
      <c r="T195" s="1046"/>
      <c r="U195" s="1046"/>
      <c r="V195" s="1046"/>
      <c r="W195" s="1046"/>
      <c r="X195" s="1046"/>
      <c r="Y195" s="1046"/>
      <c r="Z195" s="1046"/>
      <c r="AA195" s="1046"/>
      <c r="AB195" s="1046"/>
      <c r="AC195" s="1046"/>
      <c r="AD195" s="1046"/>
      <c r="AE195" s="1046"/>
      <c r="AF195" s="1046"/>
      <c r="AG195" s="1046"/>
      <c r="AH195" s="1046"/>
      <c r="AI195" s="1046"/>
      <c r="AJ195" s="1047"/>
    </row>
    <row r="196" spans="1:36" x14ac:dyDescent="0.25">
      <c r="A196" s="1045"/>
      <c r="B196" s="1046"/>
      <c r="C196" s="1046"/>
      <c r="D196" s="1046"/>
      <c r="E196" s="1046"/>
      <c r="F196" s="1046"/>
      <c r="G196" s="1046"/>
      <c r="H196" s="1046"/>
      <c r="I196" s="1046"/>
      <c r="J196" s="1046"/>
      <c r="K196" s="1046"/>
      <c r="L196" s="1046"/>
      <c r="M196" s="1046"/>
      <c r="N196" s="1046"/>
      <c r="O196" s="1046"/>
      <c r="P196" s="1046"/>
      <c r="Q196" s="1046"/>
      <c r="R196" s="1046"/>
      <c r="S196" s="1046"/>
      <c r="T196" s="1046"/>
      <c r="U196" s="1046"/>
      <c r="V196" s="1046"/>
      <c r="W196" s="1046"/>
      <c r="X196" s="1046"/>
      <c r="Y196" s="1046"/>
      <c r="Z196" s="1046"/>
      <c r="AA196" s="1046"/>
      <c r="AB196" s="1046"/>
      <c r="AC196" s="1046"/>
      <c r="AD196" s="1046"/>
      <c r="AE196" s="1046"/>
      <c r="AF196" s="1046"/>
      <c r="AG196" s="1046"/>
      <c r="AH196" s="1046"/>
      <c r="AI196" s="1046"/>
      <c r="AJ196" s="1047"/>
    </row>
    <row r="197" spans="1:36" x14ac:dyDescent="0.25">
      <c r="A197" s="1045"/>
      <c r="B197" s="1046"/>
      <c r="C197" s="1046"/>
      <c r="D197" s="1046"/>
      <c r="E197" s="1046"/>
      <c r="F197" s="1046"/>
      <c r="G197" s="1046"/>
      <c r="H197" s="1046"/>
      <c r="I197" s="1046"/>
      <c r="J197" s="1046"/>
      <c r="K197" s="1046"/>
      <c r="L197" s="1046"/>
      <c r="M197" s="1046"/>
      <c r="N197" s="1046"/>
      <c r="O197" s="1046"/>
      <c r="P197" s="1046"/>
      <c r="Q197" s="1046"/>
      <c r="R197" s="1046"/>
      <c r="S197" s="1046"/>
      <c r="T197" s="1046"/>
      <c r="U197" s="1046"/>
      <c r="V197" s="1046"/>
      <c r="W197" s="1046"/>
      <c r="X197" s="1046"/>
      <c r="Y197" s="1046"/>
      <c r="Z197" s="1046"/>
      <c r="AA197" s="1046"/>
      <c r="AB197" s="1046"/>
      <c r="AC197" s="1046"/>
      <c r="AD197" s="1046"/>
      <c r="AE197" s="1046"/>
      <c r="AF197" s="1046"/>
      <c r="AG197" s="1046"/>
      <c r="AH197" s="1046"/>
      <c r="AI197" s="1046"/>
      <c r="AJ197" s="1047"/>
    </row>
    <row r="198" spans="1:36" x14ac:dyDescent="0.25">
      <c r="A198" s="1045"/>
      <c r="B198" s="1046"/>
      <c r="C198" s="1046"/>
      <c r="D198" s="1046"/>
      <c r="E198" s="1046"/>
      <c r="F198" s="1046"/>
      <c r="G198" s="1046"/>
      <c r="H198" s="1046"/>
      <c r="I198" s="1046"/>
      <c r="J198" s="1046"/>
      <c r="K198" s="1046"/>
      <c r="L198" s="1046"/>
      <c r="M198" s="1046"/>
      <c r="N198" s="1046"/>
      <c r="O198" s="1046"/>
      <c r="P198" s="1046"/>
      <c r="Q198" s="1046"/>
      <c r="R198" s="1046"/>
      <c r="S198" s="1046"/>
      <c r="T198" s="1046"/>
      <c r="U198" s="1046"/>
      <c r="V198" s="1046"/>
      <c r="W198" s="1046"/>
      <c r="X198" s="1046"/>
      <c r="Y198" s="1046"/>
      <c r="Z198" s="1046"/>
      <c r="AA198" s="1046"/>
      <c r="AB198" s="1046"/>
      <c r="AC198" s="1046"/>
      <c r="AD198" s="1046"/>
      <c r="AE198" s="1046"/>
      <c r="AF198" s="1046"/>
      <c r="AG198" s="1046"/>
      <c r="AH198" s="1046"/>
      <c r="AI198" s="1046"/>
      <c r="AJ198" s="1047"/>
    </row>
    <row r="199" spans="1:36" x14ac:dyDescent="0.25">
      <c r="A199" s="1045"/>
      <c r="B199" s="1046"/>
      <c r="C199" s="1046"/>
      <c r="D199" s="1046"/>
      <c r="E199" s="1046"/>
      <c r="F199" s="1046"/>
      <c r="G199" s="1046"/>
      <c r="H199" s="1046"/>
      <c r="I199" s="1046"/>
      <c r="J199" s="1046"/>
      <c r="K199" s="1046"/>
      <c r="L199" s="1046"/>
      <c r="M199" s="1046"/>
      <c r="N199" s="1046"/>
      <c r="O199" s="1046"/>
      <c r="P199" s="1046"/>
      <c r="Q199" s="1046"/>
      <c r="R199" s="1046"/>
      <c r="S199" s="1046"/>
      <c r="T199" s="1046"/>
      <c r="U199" s="1046"/>
      <c r="V199" s="1046"/>
      <c r="W199" s="1046"/>
      <c r="X199" s="1046"/>
      <c r="Y199" s="1046"/>
      <c r="Z199" s="1046"/>
      <c r="AA199" s="1046"/>
      <c r="AB199" s="1046"/>
      <c r="AC199" s="1046"/>
      <c r="AD199" s="1046"/>
      <c r="AE199" s="1046"/>
      <c r="AF199" s="1046"/>
      <c r="AG199" s="1046"/>
      <c r="AH199" s="1046"/>
      <c r="AI199" s="1046"/>
      <c r="AJ199" s="1047"/>
    </row>
    <row r="200" spans="1:36" x14ac:dyDescent="0.25">
      <c r="A200" s="1045"/>
      <c r="B200" s="1046"/>
      <c r="C200" s="1046"/>
      <c r="D200" s="1046"/>
      <c r="E200" s="1046"/>
      <c r="F200" s="1046"/>
      <c r="G200" s="1046"/>
      <c r="H200" s="1046"/>
      <c r="I200" s="1046"/>
      <c r="J200" s="1046"/>
      <c r="K200" s="1046"/>
      <c r="L200" s="1046"/>
      <c r="M200" s="1046"/>
      <c r="N200" s="1046"/>
      <c r="O200" s="1046"/>
      <c r="P200" s="1046"/>
      <c r="Q200" s="1046"/>
      <c r="R200" s="1046"/>
      <c r="S200" s="1046"/>
      <c r="T200" s="1046"/>
      <c r="U200" s="1046"/>
      <c r="V200" s="1046"/>
      <c r="W200" s="1046"/>
      <c r="X200" s="1046"/>
      <c r="Y200" s="1046"/>
      <c r="Z200" s="1046"/>
      <c r="AA200" s="1046"/>
      <c r="AB200" s="1046"/>
      <c r="AC200" s="1046"/>
      <c r="AD200" s="1046"/>
      <c r="AE200" s="1046"/>
      <c r="AF200" s="1046"/>
      <c r="AG200" s="1046"/>
      <c r="AH200" s="1046"/>
      <c r="AI200" s="1046"/>
      <c r="AJ200" s="1047"/>
    </row>
    <row r="201" spans="1:36" x14ac:dyDescent="0.25">
      <c r="A201" s="1045"/>
      <c r="B201" s="1046"/>
      <c r="C201" s="1046"/>
      <c r="D201" s="1046"/>
      <c r="E201" s="1046"/>
      <c r="F201" s="1046"/>
      <c r="G201" s="1046"/>
      <c r="H201" s="1046"/>
      <c r="I201" s="1046"/>
      <c r="J201" s="1046"/>
      <c r="K201" s="1046"/>
      <c r="L201" s="1046"/>
      <c r="M201" s="1046"/>
      <c r="N201" s="1046"/>
      <c r="O201" s="1046"/>
      <c r="P201" s="1046"/>
      <c r="Q201" s="1046"/>
      <c r="R201" s="1046"/>
      <c r="S201" s="1046"/>
      <c r="T201" s="1046"/>
      <c r="U201" s="1046"/>
      <c r="V201" s="1046"/>
      <c r="W201" s="1046"/>
      <c r="X201" s="1046"/>
      <c r="Y201" s="1046"/>
      <c r="Z201" s="1046"/>
      <c r="AA201" s="1046"/>
      <c r="AB201" s="1046"/>
      <c r="AC201" s="1046"/>
      <c r="AD201" s="1046"/>
      <c r="AE201" s="1046"/>
      <c r="AF201" s="1046"/>
      <c r="AG201" s="1046"/>
      <c r="AH201" s="1046"/>
      <c r="AI201" s="1046"/>
      <c r="AJ201" s="1047"/>
    </row>
    <row r="202" spans="1:36" x14ac:dyDescent="0.25">
      <c r="A202" s="1045"/>
      <c r="B202" s="1046"/>
      <c r="C202" s="1046"/>
      <c r="D202" s="1046"/>
      <c r="E202" s="1046"/>
      <c r="F202" s="1046"/>
      <c r="G202" s="1046"/>
      <c r="H202" s="1046"/>
      <c r="I202" s="1046"/>
      <c r="J202" s="1046"/>
      <c r="K202" s="1046"/>
      <c r="L202" s="1046"/>
      <c r="M202" s="1046"/>
      <c r="N202" s="1046"/>
      <c r="O202" s="1046"/>
      <c r="P202" s="1046"/>
      <c r="Q202" s="1046"/>
      <c r="R202" s="1046"/>
      <c r="S202" s="1046"/>
      <c r="T202" s="1046"/>
      <c r="U202" s="1046"/>
      <c r="V202" s="1046"/>
      <c r="W202" s="1046"/>
      <c r="X202" s="1046"/>
      <c r="Y202" s="1046"/>
      <c r="Z202" s="1046"/>
      <c r="AA202" s="1046"/>
      <c r="AB202" s="1046"/>
      <c r="AC202" s="1046"/>
      <c r="AD202" s="1046"/>
      <c r="AE202" s="1046"/>
      <c r="AF202" s="1046"/>
      <c r="AG202" s="1046"/>
      <c r="AH202" s="1046"/>
      <c r="AI202" s="1046"/>
      <c r="AJ202" s="1047"/>
    </row>
    <row r="203" spans="1:36" x14ac:dyDescent="0.25">
      <c r="A203" s="1045" t="s">
        <v>537</v>
      </c>
      <c r="B203" s="1046"/>
      <c r="C203" s="1046"/>
      <c r="D203" s="1046"/>
      <c r="E203" s="1046"/>
      <c r="F203" s="1046"/>
      <c r="G203" s="1046"/>
      <c r="H203" s="1046"/>
      <c r="I203" s="1046"/>
      <c r="J203" s="1046"/>
      <c r="K203" s="1046"/>
      <c r="L203" s="1046"/>
      <c r="M203" s="1046"/>
      <c r="N203" s="1046"/>
      <c r="O203" s="1046"/>
      <c r="P203" s="1046"/>
      <c r="Q203" s="1046"/>
      <c r="R203" s="1046"/>
      <c r="S203" s="1046"/>
      <c r="T203" s="1046"/>
      <c r="U203" s="1046"/>
      <c r="V203" s="1046"/>
      <c r="W203" s="1046"/>
      <c r="X203" s="1046"/>
      <c r="Y203" s="1046"/>
      <c r="Z203" s="1046"/>
      <c r="AA203" s="1046"/>
      <c r="AB203" s="1046"/>
      <c r="AC203" s="1046"/>
      <c r="AD203" s="1046"/>
      <c r="AE203" s="1046"/>
      <c r="AF203" s="1046"/>
      <c r="AG203" s="1046"/>
      <c r="AH203" s="1046"/>
      <c r="AI203" s="1046"/>
      <c r="AJ203" s="1047"/>
    </row>
    <row r="204" spans="1:36" x14ac:dyDescent="0.25">
      <c r="A204" s="1045"/>
      <c r="B204" s="1046"/>
      <c r="C204" s="1046"/>
      <c r="D204" s="1046"/>
      <c r="E204" s="1046"/>
      <c r="F204" s="1046"/>
      <c r="G204" s="1046"/>
      <c r="H204" s="1046"/>
      <c r="I204" s="1046"/>
      <c r="J204" s="1046"/>
      <c r="K204" s="1046"/>
      <c r="L204" s="1046"/>
      <c r="M204" s="1046"/>
      <c r="N204" s="1046"/>
      <c r="O204" s="1046"/>
      <c r="P204" s="1046"/>
      <c r="Q204" s="1046"/>
      <c r="R204" s="1046"/>
      <c r="S204" s="1046"/>
      <c r="T204" s="1046"/>
      <c r="U204" s="1046"/>
      <c r="V204" s="1046"/>
      <c r="W204" s="1046"/>
      <c r="X204" s="1046"/>
      <c r="Y204" s="1046"/>
      <c r="Z204" s="1046"/>
      <c r="AA204" s="1046"/>
      <c r="AB204" s="1046"/>
      <c r="AC204" s="1046"/>
      <c r="AD204" s="1046"/>
      <c r="AE204" s="1046"/>
      <c r="AF204" s="1046"/>
      <c r="AG204" s="1046"/>
      <c r="AH204" s="1046"/>
      <c r="AI204" s="1046"/>
      <c r="AJ204" s="1047"/>
    </row>
    <row r="205" spans="1:36" ht="15.75" thickBot="1" x14ac:dyDescent="0.3">
      <c r="A205" s="1056"/>
      <c r="B205" s="1057"/>
      <c r="C205" s="1057"/>
      <c r="D205" s="1057"/>
      <c r="E205" s="1057"/>
      <c r="F205" s="1057"/>
      <c r="G205" s="1057"/>
      <c r="H205" s="1057"/>
      <c r="I205" s="1057"/>
      <c r="J205" s="1057"/>
      <c r="K205" s="1057"/>
      <c r="L205" s="1057"/>
      <c r="M205" s="1057"/>
      <c r="N205" s="1057"/>
      <c r="O205" s="1057"/>
      <c r="P205" s="1057"/>
      <c r="Q205" s="1057"/>
      <c r="R205" s="1057"/>
      <c r="S205" s="1057"/>
      <c r="T205" s="1057"/>
      <c r="U205" s="1057"/>
      <c r="V205" s="1057"/>
      <c r="W205" s="1057"/>
      <c r="X205" s="1057"/>
      <c r="Y205" s="1057"/>
      <c r="Z205" s="1057"/>
      <c r="AA205" s="1057"/>
      <c r="AB205" s="1057"/>
      <c r="AC205" s="1057"/>
      <c r="AD205" s="1057"/>
      <c r="AE205" s="1057"/>
      <c r="AF205" s="1057"/>
      <c r="AG205" s="1057"/>
      <c r="AH205" s="1057"/>
      <c r="AI205" s="1057"/>
      <c r="AJ205" s="1058"/>
    </row>
    <row r="206" spans="1:36" x14ac:dyDescent="0.25">
      <c r="A206" s="861" t="s">
        <v>321</v>
      </c>
      <c r="B206" s="862"/>
      <c r="C206" s="862"/>
      <c r="D206" s="862"/>
      <c r="E206" s="862"/>
      <c r="F206" s="862"/>
      <c r="G206" s="862"/>
      <c r="H206" s="862"/>
      <c r="I206" s="863"/>
      <c r="J206" s="861" t="s">
        <v>322</v>
      </c>
      <c r="K206" s="862"/>
      <c r="L206" s="862"/>
      <c r="M206" s="862"/>
      <c r="N206" s="862"/>
      <c r="O206" s="862"/>
      <c r="P206" s="862"/>
      <c r="Q206" s="862"/>
      <c r="R206" s="863"/>
      <c r="S206" s="861" t="s">
        <v>324</v>
      </c>
      <c r="T206" s="862"/>
      <c r="U206" s="862"/>
      <c r="V206" s="862"/>
      <c r="W206" s="862"/>
      <c r="X206" s="862"/>
      <c r="Y206" s="862"/>
      <c r="Z206" s="862"/>
      <c r="AA206" s="863"/>
      <c r="AB206" s="861" t="s">
        <v>323</v>
      </c>
      <c r="AC206" s="862"/>
      <c r="AD206" s="862"/>
      <c r="AE206" s="862"/>
      <c r="AF206" s="862"/>
      <c r="AG206" s="862"/>
      <c r="AH206" s="862"/>
      <c r="AI206" s="862"/>
      <c r="AJ206" s="863"/>
    </row>
    <row r="207" spans="1:36" x14ac:dyDescent="0.25">
      <c r="A207" s="864"/>
      <c r="B207" s="865"/>
      <c r="C207" s="865"/>
      <c r="D207" s="865"/>
      <c r="E207" s="865"/>
      <c r="F207" s="865"/>
      <c r="G207" s="865"/>
      <c r="H207" s="865"/>
      <c r="I207" s="866"/>
      <c r="J207" s="864"/>
      <c r="K207" s="865"/>
      <c r="L207" s="865"/>
      <c r="M207" s="865"/>
      <c r="N207" s="865"/>
      <c r="O207" s="865"/>
      <c r="P207" s="865"/>
      <c r="Q207" s="865"/>
      <c r="R207" s="866"/>
      <c r="S207" s="864"/>
      <c r="T207" s="865"/>
      <c r="U207" s="865"/>
      <c r="V207" s="865"/>
      <c r="W207" s="865"/>
      <c r="X207" s="865"/>
      <c r="Y207" s="865"/>
      <c r="Z207" s="865"/>
      <c r="AA207" s="866"/>
      <c r="AB207" s="864"/>
      <c r="AC207" s="865"/>
      <c r="AD207" s="865"/>
      <c r="AE207" s="865"/>
      <c r="AF207" s="865"/>
      <c r="AG207" s="865"/>
      <c r="AH207" s="865"/>
      <c r="AI207" s="865"/>
      <c r="AJ207" s="866"/>
    </row>
    <row r="208" spans="1:36" x14ac:dyDescent="0.25">
      <c r="A208" s="520" t="e" vm="5">
        <f>'CARGAR datos'!I9</f>
        <v>#VALUE!</v>
      </c>
      <c r="B208" s="521"/>
      <c r="C208" s="521"/>
      <c r="D208" s="521"/>
      <c r="E208" s="521"/>
      <c r="F208" s="521"/>
      <c r="G208" s="521"/>
      <c r="H208" s="521"/>
      <c r="I208" s="522"/>
      <c r="J208" s="520" t="e" vm="4">
        <f>'CARGAR datos'!L9</f>
        <v>#VALUE!</v>
      </c>
      <c r="K208" s="521"/>
      <c r="L208" s="521"/>
      <c r="M208" s="521"/>
      <c r="N208" s="521"/>
      <c r="O208" s="521"/>
      <c r="P208" s="521"/>
      <c r="Q208" s="521"/>
      <c r="R208" s="522"/>
      <c r="S208" s="142"/>
      <c r="T208" s="141"/>
      <c r="U208" s="141"/>
      <c r="V208" s="141"/>
      <c r="W208" s="141"/>
      <c r="X208" s="141"/>
      <c r="Y208" s="141"/>
      <c r="Z208" s="141"/>
      <c r="AA208" s="143"/>
      <c r="AB208" s="142"/>
      <c r="AC208" s="141"/>
      <c r="AD208" s="141"/>
      <c r="AE208" s="141"/>
      <c r="AF208" s="141"/>
      <c r="AG208" s="141"/>
      <c r="AH208" s="141"/>
      <c r="AI208" s="141"/>
      <c r="AJ208" s="143"/>
    </row>
    <row r="209" spans="1:36" x14ac:dyDescent="0.25">
      <c r="A209" s="520"/>
      <c r="B209" s="521"/>
      <c r="C209" s="521"/>
      <c r="D209" s="521"/>
      <c r="E209" s="521"/>
      <c r="F209" s="521"/>
      <c r="G209" s="521"/>
      <c r="H209" s="521"/>
      <c r="I209" s="522"/>
      <c r="J209" s="520"/>
      <c r="K209" s="521"/>
      <c r="L209" s="521"/>
      <c r="M209" s="521"/>
      <c r="N209" s="521"/>
      <c r="O209" s="521"/>
      <c r="P209" s="521"/>
      <c r="Q209" s="521"/>
      <c r="R209" s="522"/>
      <c r="S209" s="142"/>
      <c r="T209" s="141"/>
      <c r="U209" s="141"/>
      <c r="V209" s="141"/>
      <c r="W209" s="141"/>
      <c r="X209" s="141"/>
      <c r="Y209" s="141"/>
      <c r="Z209" s="141"/>
      <c r="AA209" s="143"/>
      <c r="AB209" s="142"/>
      <c r="AC209" s="141"/>
      <c r="AD209" s="141"/>
      <c r="AE209" s="141"/>
      <c r="AF209" s="141"/>
      <c r="AG209" s="141"/>
      <c r="AH209" s="141"/>
      <c r="AI209" s="141"/>
      <c r="AJ209" s="143"/>
    </row>
    <row r="210" spans="1:36" x14ac:dyDescent="0.25">
      <c r="A210" s="520"/>
      <c r="B210" s="521"/>
      <c r="C210" s="521"/>
      <c r="D210" s="521"/>
      <c r="E210" s="521"/>
      <c r="F210" s="521"/>
      <c r="G210" s="521"/>
      <c r="H210" s="521"/>
      <c r="I210" s="522"/>
      <c r="J210" s="520"/>
      <c r="K210" s="521"/>
      <c r="L210" s="521"/>
      <c r="M210" s="521"/>
      <c r="N210" s="521"/>
      <c r="O210" s="521"/>
      <c r="P210" s="521"/>
      <c r="Q210" s="521"/>
      <c r="R210" s="522"/>
      <c r="S210" s="142"/>
      <c r="T210" s="141"/>
      <c r="U210" s="141"/>
      <c r="V210" s="141"/>
      <c r="W210" s="141"/>
      <c r="X210" s="141"/>
      <c r="Y210" s="141"/>
      <c r="Z210" s="141"/>
      <c r="AA210" s="143"/>
      <c r="AB210" s="142"/>
      <c r="AC210" s="141"/>
      <c r="AD210" s="141"/>
      <c r="AE210" s="141"/>
      <c r="AF210" s="141"/>
      <c r="AG210" s="141"/>
      <c r="AH210" s="141"/>
      <c r="AI210" s="141"/>
      <c r="AJ210" s="143"/>
    </row>
    <row r="211" spans="1:36" x14ac:dyDescent="0.25">
      <c r="A211" s="520"/>
      <c r="B211" s="521"/>
      <c r="C211" s="521"/>
      <c r="D211" s="521"/>
      <c r="E211" s="521"/>
      <c r="F211" s="521"/>
      <c r="G211" s="521"/>
      <c r="H211" s="521"/>
      <c r="I211" s="522"/>
      <c r="J211" s="520"/>
      <c r="K211" s="521"/>
      <c r="L211" s="521"/>
      <c r="M211" s="521"/>
      <c r="N211" s="521"/>
      <c r="O211" s="521"/>
      <c r="P211" s="521"/>
      <c r="Q211" s="521"/>
      <c r="R211" s="522"/>
      <c r="S211" s="142"/>
      <c r="T211" s="141"/>
      <c r="U211" s="141"/>
      <c r="V211" s="141"/>
      <c r="W211" s="141"/>
      <c r="X211" s="141"/>
      <c r="Y211" s="141"/>
      <c r="Z211" s="141"/>
      <c r="AA211" s="143"/>
      <c r="AB211" s="142"/>
      <c r="AC211" s="141"/>
      <c r="AD211" s="141"/>
      <c r="AE211" s="141"/>
      <c r="AF211" s="141"/>
      <c r="AG211" s="141"/>
      <c r="AH211" s="141"/>
      <c r="AI211" s="141"/>
      <c r="AJ211" s="143"/>
    </row>
    <row r="212" spans="1:36" ht="15" customHeight="1" x14ac:dyDescent="0.25">
      <c r="A212" s="520"/>
      <c r="B212" s="521"/>
      <c r="C212" s="521"/>
      <c r="D212" s="521"/>
      <c r="E212" s="521"/>
      <c r="F212" s="521"/>
      <c r="G212" s="521"/>
      <c r="H212" s="521"/>
      <c r="I212" s="522"/>
      <c r="J212" s="520"/>
      <c r="K212" s="521"/>
      <c r="L212" s="521"/>
      <c r="M212" s="521"/>
      <c r="N212" s="521"/>
      <c r="O212" s="521"/>
      <c r="P212" s="521"/>
      <c r="Q212" s="521"/>
      <c r="R212" s="522"/>
      <c r="S212" s="142"/>
      <c r="T212" s="141"/>
      <c r="U212" s="141"/>
      <c r="V212" s="141"/>
      <c r="W212" s="141"/>
      <c r="X212" s="141"/>
      <c r="Y212" s="141"/>
      <c r="Z212" s="141"/>
      <c r="AA212" s="143"/>
      <c r="AB212" s="142"/>
      <c r="AC212" s="141"/>
      <c r="AD212" s="141"/>
      <c r="AE212" s="141"/>
      <c r="AF212" s="141"/>
      <c r="AG212" s="141"/>
      <c r="AH212" s="141"/>
      <c r="AI212" s="141"/>
      <c r="AJ212" s="143"/>
    </row>
    <row r="213" spans="1:36" x14ac:dyDescent="0.25">
      <c r="A213" s="852" t="str">
        <f>'CARGAR datos'!E18</f>
        <v>-</v>
      </c>
      <c r="B213" s="853"/>
      <c r="C213" s="853"/>
      <c r="D213" s="853"/>
      <c r="E213" s="853"/>
      <c r="F213" s="853"/>
      <c r="G213" s="853"/>
      <c r="H213" s="853"/>
      <c r="I213" s="854"/>
      <c r="J213" s="911" t="str">
        <f>'CARGAR datos'!E8</f>
        <v>-</v>
      </c>
      <c r="K213" s="853"/>
      <c r="L213" s="853"/>
      <c r="M213" s="853"/>
      <c r="N213" s="853"/>
      <c r="O213" s="853"/>
      <c r="P213" s="853"/>
      <c r="Q213" s="853"/>
      <c r="R213" s="854"/>
      <c r="S213" s="142"/>
      <c r="T213" s="141"/>
      <c r="U213" s="141"/>
      <c r="V213" s="141"/>
      <c r="W213" s="141"/>
      <c r="X213" s="141"/>
      <c r="Y213" s="141"/>
      <c r="Z213" s="141"/>
      <c r="AA213" s="143"/>
      <c r="AB213" s="142"/>
      <c r="AC213" s="141"/>
      <c r="AD213" s="141"/>
      <c r="AE213" s="141"/>
      <c r="AF213" s="141"/>
      <c r="AG213" s="141"/>
      <c r="AH213" s="141"/>
      <c r="AI213" s="141"/>
      <c r="AJ213" s="143"/>
    </row>
    <row r="214" spans="1:36" x14ac:dyDescent="0.25">
      <c r="A214" s="142"/>
      <c r="B214" s="141"/>
      <c r="C214" s="859" t="str">
        <f>'CARGAR datos'!E23</f>
        <v>-</v>
      </c>
      <c r="D214" s="859"/>
      <c r="E214" s="859"/>
      <c r="F214" s="859"/>
      <c r="G214" s="859"/>
      <c r="H214" s="141"/>
      <c r="I214" s="143"/>
      <c r="J214" s="156"/>
      <c r="K214" s="856" t="str">
        <f>'CARGAR datos'!E9</f>
        <v>-</v>
      </c>
      <c r="L214" s="856"/>
      <c r="M214" s="856"/>
      <c r="N214" s="856"/>
      <c r="O214" s="856"/>
      <c r="P214" s="856"/>
      <c r="Q214" s="856"/>
      <c r="R214" s="158"/>
      <c r="S214" s="142"/>
      <c r="T214" s="141"/>
      <c r="U214" s="141"/>
      <c r="V214" s="141"/>
      <c r="W214" s="141"/>
      <c r="X214" s="141"/>
      <c r="Y214" s="141"/>
      <c r="Z214" s="141"/>
      <c r="AA214" s="143"/>
      <c r="AB214" s="142"/>
      <c r="AC214" s="141"/>
      <c r="AD214" s="141"/>
      <c r="AE214" s="141"/>
      <c r="AF214" s="141"/>
      <c r="AG214" s="141"/>
      <c r="AH214" s="141"/>
      <c r="AI214" s="141"/>
      <c r="AJ214" s="143"/>
    </row>
    <row r="215" spans="1:36" ht="15.75" thickBot="1" x14ac:dyDescent="0.3">
      <c r="A215" s="145"/>
      <c r="B215" s="169" t="s">
        <v>325</v>
      </c>
      <c r="C215" s="146"/>
      <c r="D215" s="146"/>
      <c r="E215" s="860">
        <f>'CARGAR datos'!Z23</f>
        <v>45275</v>
      </c>
      <c r="F215" s="860"/>
      <c r="G215" s="860"/>
      <c r="H215" s="860"/>
      <c r="I215" s="147"/>
      <c r="J215" s="145"/>
      <c r="K215" s="169" t="s">
        <v>325</v>
      </c>
      <c r="L215" s="146"/>
      <c r="M215" s="146"/>
      <c r="N215" s="860">
        <f>'CARGAR datos'!Z23</f>
        <v>45275</v>
      </c>
      <c r="O215" s="860"/>
      <c r="P215" s="860"/>
      <c r="Q215" s="860"/>
      <c r="R215" s="147"/>
      <c r="S215" s="145"/>
      <c r="T215" s="169" t="s">
        <v>325</v>
      </c>
      <c r="U215" s="146"/>
      <c r="V215" s="146"/>
      <c r="W215" s="858"/>
      <c r="X215" s="858"/>
      <c r="Y215" s="858"/>
      <c r="Z215" s="858"/>
      <c r="AA215" s="147"/>
      <c r="AB215" s="145"/>
      <c r="AC215" s="169" t="s">
        <v>325</v>
      </c>
      <c r="AD215" s="146"/>
      <c r="AE215" s="146"/>
      <c r="AF215" s="858"/>
      <c r="AG215" s="858"/>
      <c r="AH215" s="858"/>
      <c r="AI215" s="858"/>
      <c r="AJ215" s="147"/>
    </row>
    <row r="217" spans="1:36" x14ac:dyDescent="0.25">
      <c r="AD217" s="1044" t="s">
        <v>543</v>
      </c>
      <c r="AE217" s="1044"/>
      <c r="AF217" s="1044"/>
      <c r="AG217" s="1044"/>
    </row>
  </sheetData>
  <sheetProtection algorithmName="SHA-512" hashValue="hRh0/uPMdjErVMyjDyox4Ow0CRo999RzWUrvNUnVA4mVdEbHfrdidgT4eUCEWER4shViTp/0oi/j2f3/Y0uMkA==" saltValue="v0GnMCZcZrWZt5mPk+QQeg==" spinCount="100000" sheet="1" selectLockedCells="1"/>
  <mergeCells count="142">
    <mergeCell ref="A1:I8"/>
    <mergeCell ref="J1:AJ3"/>
    <mergeCell ref="C67:G67"/>
    <mergeCell ref="K67:Q67"/>
    <mergeCell ref="E68:H68"/>
    <mergeCell ref="N68:Q68"/>
    <mergeCell ref="A59:I60"/>
    <mergeCell ref="J59:R60"/>
    <mergeCell ref="S59:AA60"/>
    <mergeCell ref="AB59:AJ60"/>
    <mergeCell ref="B12:K12"/>
    <mergeCell ref="B13:F13"/>
    <mergeCell ref="G13:Q13"/>
    <mergeCell ref="J4:AJ8"/>
    <mergeCell ref="A20:U20"/>
    <mergeCell ref="B14:G14"/>
    <mergeCell ref="B10:G10"/>
    <mergeCell ref="H14:V14"/>
    <mergeCell ref="G15:L15"/>
    <mergeCell ref="AF68:AI68"/>
    <mergeCell ref="A18:AJ18"/>
    <mergeCell ref="A21:AJ23"/>
    <mergeCell ref="A24:U24"/>
    <mergeCell ref="A25:AJ29"/>
    <mergeCell ref="A30:U30"/>
    <mergeCell ref="A31:AJ36"/>
    <mergeCell ref="F11:AF11"/>
    <mergeCell ref="F84:AF84"/>
    <mergeCell ref="AH84:AJ84"/>
    <mergeCell ref="AH11:AJ11"/>
    <mergeCell ref="H10:AJ10"/>
    <mergeCell ref="AB12:AC12"/>
    <mergeCell ref="AD12:AE12"/>
    <mergeCell ref="AF12:AJ12"/>
    <mergeCell ref="N12:O12"/>
    <mergeCell ref="B15:F15"/>
    <mergeCell ref="B11:E11"/>
    <mergeCell ref="L12:M12"/>
    <mergeCell ref="P12:R12"/>
    <mergeCell ref="S12:T12"/>
    <mergeCell ref="U12:V12"/>
    <mergeCell ref="W12:Y12"/>
    <mergeCell ref="Z12:AA12"/>
    <mergeCell ref="A66:I66"/>
    <mergeCell ref="A61:I65"/>
    <mergeCell ref="J66:R66"/>
    <mergeCell ref="J61:R65"/>
    <mergeCell ref="AB85:AC85"/>
    <mergeCell ref="AD85:AE85"/>
    <mergeCell ref="B86:F86"/>
    <mergeCell ref="G86:Q86"/>
    <mergeCell ref="B87:G87"/>
    <mergeCell ref="A37:U37"/>
    <mergeCell ref="AD70:AG70"/>
    <mergeCell ref="A38:AJ42"/>
    <mergeCell ref="A43:U43"/>
    <mergeCell ref="L85:M85"/>
    <mergeCell ref="N85:O85"/>
    <mergeCell ref="B83:G83"/>
    <mergeCell ref="AF85:AJ85"/>
    <mergeCell ref="H83:AJ83"/>
    <mergeCell ref="B84:E84"/>
    <mergeCell ref="B85:K85"/>
    <mergeCell ref="A50:AJ55"/>
    <mergeCell ref="A44:AJ48"/>
    <mergeCell ref="A49:U49"/>
    <mergeCell ref="A56:AJ58"/>
    <mergeCell ref="A74:I81"/>
    <mergeCell ref="J74:AJ76"/>
    <mergeCell ref="J77:AJ81"/>
    <mergeCell ref="W68:Z68"/>
    <mergeCell ref="AF141:AI141"/>
    <mergeCell ref="AD143:AG143"/>
    <mergeCell ref="A166:AJ202"/>
    <mergeCell ref="C140:G140"/>
    <mergeCell ref="K140:Q140"/>
    <mergeCell ref="H161:V161"/>
    <mergeCell ref="H87:V87"/>
    <mergeCell ref="P159:R159"/>
    <mergeCell ref="S159:T159"/>
    <mergeCell ref="U159:V159"/>
    <mergeCell ref="W159:Y159"/>
    <mergeCell ref="AB132:AJ133"/>
    <mergeCell ref="L159:M159"/>
    <mergeCell ref="N159:O159"/>
    <mergeCell ref="S132:AA133"/>
    <mergeCell ref="F158:AF158"/>
    <mergeCell ref="AH158:AJ158"/>
    <mergeCell ref="A134:I138"/>
    <mergeCell ref="J134:R138"/>
    <mergeCell ref="B162:F162"/>
    <mergeCell ref="G162:L162"/>
    <mergeCell ref="A91:P91"/>
    <mergeCell ref="A110:U110"/>
    <mergeCell ref="E215:H215"/>
    <mergeCell ref="N215:Q215"/>
    <mergeCell ref="A203:AJ205"/>
    <mergeCell ref="A206:I207"/>
    <mergeCell ref="J206:R207"/>
    <mergeCell ref="S206:AA207"/>
    <mergeCell ref="AB206:AJ207"/>
    <mergeCell ref="P85:R85"/>
    <mergeCell ref="S85:T85"/>
    <mergeCell ref="U85:V85"/>
    <mergeCell ref="W85:Y85"/>
    <mergeCell ref="Z85:AA85"/>
    <mergeCell ref="Z159:AA159"/>
    <mergeCell ref="AB159:AC159"/>
    <mergeCell ref="B157:G157"/>
    <mergeCell ref="H157:AJ157"/>
    <mergeCell ref="B158:E158"/>
    <mergeCell ref="B159:K159"/>
    <mergeCell ref="A213:I213"/>
    <mergeCell ref="J213:R213"/>
    <mergeCell ref="J208:R212"/>
    <mergeCell ref="A208:I212"/>
    <mergeCell ref="A139:I139"/>
    <mergeCell ref="J139:R139"/>
    <mergeCell ref="AD217:AG217"/>
    <mergeCell ref="A92:AJ109"/>
    <mergeCell ref="A111:AJ128"/>
    <mergeCell ref="W215:Z215"/>
    <mergeCell ref="AF215:AI215"/>
    <mergeCell ref="B88:F88"/>
    <mergeCell ref="G88:L88"/>
    <mergeCell ref="A148:I155"/>
    <mergeCell ref="J148:AJ150"/>
    <mergeCell ref="J151:AJ155"/>
    <mergeCell ref="A165:P165"/>
    <mergeCell ref="AD159:AE159"/>
    <mergeCell ref="AF159:AJ159"/>
    <mergeCell ref="B160:F160"/>
    <mergeCell ref="G160:Q160"/>
    <mergeCell ref="B161:G161"/>
    <mergeCell ref="A129:AJ131"/>
    <mergeCell ref="E141:H141"/>
    <mergeCell ref="N141:Q141"/>
    <mergeCell ref="W141:Z141"/>
    <mergeCell ref="A132:I133"/>
    <mergeCell ref="J132:R133"/>
    <mergeCell ref="C214:G214"/>
    <mergeCell ref="K214:Q214"/>
  </mergeCells>
  <conditionalFormatting sqref="D90:F90 O90 AI90 G160 R160:S160 A162 AA162:AE162 A213 J213 C214:G214 K214:Q214 E215:H215 N215:Q215">
    <cfRule type="cellIs" dxfId="22" priority="7" stopIfTrue="1" operator="equal">
      <formula>0</formula>
    </cfRule>
  </conditionalFormatting>
  <conditionalFormatting sqref="G13 R13:S13 A15 AA15:AE15 D17:F17 O17 AI17 C19:D19 K19 W19 AC19:AJ19 V43:AE43 A66 J66 C67:G67 K67:Q67 E68:H68 N68:Q68">
    <cfRule type="cellIs" dxfId="21" priority="11" stopIfTrue="1" operator="equal">
      <formula>0</formula>
    </cfRule>
  </conditionalFormatting>
  <conditionalFormatting sqref="G86 R86:S86 A88 AA88:AE88 A139 J139 C140:G140 K140:Q140 E141:H141 N141:Q141 D164:F164 O164 AI164">
    <cfRule type="cellIs" dxfId="20" priority="3" stopIfTrue="1" operator="equal">
      <formula>0</formula>
    </cfRule>
  </conditionalFormatting>
  <conditionalFormatting sqref="X13">
    <cfRule type="cellIs" dxfId="19" priority="9" stopIfTrue="1" operator="equal">
      <formula>0</formula>
    </cfRule>
  </conditionalFormatting>
  <conditionalFormatting sqref="X86">
    <cfRule type="cellIs" dxfId="18" priority="1" stopIfTrue="1" operator="equal">
      <formula>0</formula>
    </cfRule>
  </conditionalFormatting>
  <conditionalFormatting sqref="X160">
    <cfRule type="cellIs" dxfId="17" priority="5" stopIfTrue="1" operator="equal">
      <formula>0</formula>
    </cfRule>
  </conditionalFormatting>
  <conditionalFormatting sqref="AB37">
    <cfRule type="cellIs" dxfId="16" priority="8" stopIfTrue="1" operator="equal">
      <formula>0</formula>
    </cfRule>
  </conditionalFormatting>
  <conditionalFormatting sqref="AD17">
    <cfRule type="cellIs" dxfId="15" priority="10" stopIfTrue="1" operator="equal">
      <formula>0</formula>
    </cfRule>
  </conditionalFormatting>
  <conditionalFormatting sqref="AD90">
    <cfRule type="cellIs" dxfId="14" priority="6" stopIfTrue="1" operator="equal">
      <formula>0</formula>
    </cfRule>
  </conditionalFormatting>
  <conditionalFormatting sqref="AD164">
    <cfRule type="cellIs" dxfId="13" priority="2" stopIfTrue="1" operator="equal">
      <formula>0</formula>
    </cfRule>
  </conditionalFormatting>
  <printOptions horizontalCentered="1" verticalCentered="1"/>
  <pageMargins left="0.19685039370078741" right="0.11811023622047245" top="0.39370078740157483" bottom="0.39370078740157483" header="0.31496062992125984" footer="0.31496062992125984"/>
  <pageSetup paperSize="9" scale="73" orientation="portrait" r:id="rId1"/>
  <rowBreaks count="1" manualBreakCount="1">
    <brk id="72"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1B74E-B416-4B97-8463-C01E9813B1E9}">
  <sheetPr codeName="Hoja11">
    <tabColor rgb="FF92D050"/>
  </sheetPr>
  <dimension ref="A1:AN217"/>
  <sheetViews>
    <sheetView showGridLines="0" showRowColHeaders="0" showRuler="0" view="pageLayout" zoomScaleNormal="100" workbookViewId="0">
      <selection activeCell="A20" sqref="A20:U20"/>
    </sheetView>
  </sheetViews>
  <sheetFormatPr baseColWidth="10" defaultRowHeight="15" x14ac:dyDescent="0.25"/>
  <cols>
    <col min="1" max="36" width="2.7109375" customWidth="1"/>
  </cols>
  <sheetData>
    <row r="1" spans="1:36" ht="15.75" customHeight="1" x14ac:dyDescent="0.25">
      <c r="A1" s="517" t="e" vm="10">
        <v>#VALUE!</v>
      </c>
      <c r="B1" s="518"/>
      <c r="C1" s="518"/>
      <c r="D1" s="518"/>
      <c r="E1" s="518"/>
      <c r="F1" s="518"/>
      <c r="G1" s="518"/>
      <c r="H1" s="518"/>
      <c r="I1" s="519"/>
      <c r="J1" s="526" t="s">
        <v>592</v>
      </c>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8"/>
    </row>
    <row r="2" spans="1:36" ht="15" customHeight="1" x14ac:dyDescent="0.25">
      <c r="A2" s="520"/>
      <c r="B2" s="521"/>
      <c r="C2" s="521"/>
      <c r="D2" s="521"/>
      <c r="E2" s="521"/>
      <c r="F2" s="521"/>
      <c r="G2" s="521"/>
      <c r="H2" s="521"/>
      <c r="I2" s="522"/>
      <c r="J2" s="529"/>
      <c r="K2" s="530"/>
      <c r="L2" s="530"/>
      <c r="M2" s="530"/>
      <c r="N2" s="530"/>
      <c r="O2" s="530"/>
      <c r="P2" s="530"/>
      <c r="Q2" s="530"/>
      <c r="R2" s="530"/>
      <c r="S2" s="530"/>
      <c r="T2" s="530"/>
      <c r="U2" s="530"/>
      <c r="V2" s="530"/>
      <c r="W2" s="530"/>
      <c r="X2" s="530"/>
      <c r="Y2" s="530"/>
      <c r="Z2" s="530"/>
      <c r="AA2" s="530"/>
      <c r="AB2" s="530"/>
      <c r="AC2" s="530"/>
      <c r="AD2" s="530"/>
      <c r="AE2" s="530"/>
      <c r="AF2" s="530"/>
      <c r="AG2" s="530"/>
      <c r="AH2" s="530"/>
      <c r="AI2" s="530"/>
      <c r="AJ2" s="531"/>
    </row>
    <row r="3" spans="1:36" ht="15" customHeight="1" x14ac:dyDescent="0.25">
      <c r="A3" s="520"/>
      <c r="B3" s="521"/>
      <c r="C3" s="521"/>
      <c r="D3" s="521"/>
      <c r="E3" s="521"/>
      <c r="F3" s="521"/>
      <c r="G3" s="521"/>
      <c r="H3" s="521"/>
      <c r="I3" s="522"/>
      <c r="J3" s="529"/>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530"/>
      <c r="AJ3" s="531"/>
    </row>
    <row r="4" spans="1:36" ht="15" customHeight="1" x14ac:dyDescent="0.25">
      <c r="A4" s="520"/>
      <c r="B4" s="521"/>
      <c r="C4" s="521"/>
      <c r="D4" s="521"/>
      <c r="E4" s="521"/>
      <c r="F4" s="521"/>
      <c r="G4" s="521"/>
      <c r="H4" s="521"/>
      <c r="I4" s="522"/>
      <c r="J4" s="1048" t="s">
        <v>528</v>
      </c>
      <c r="K4" s="1049"/>
      <c r="L4" s="1049"/>
      <c r="M4" s="1049"/>
      <c r="N4" s="1049"/>
      <c r="O4" s="1049"/>
      <c r="P4" s="1049"/>
      <c r="Q4" s="1049"/>
      <c r="R4" s="1049"/>
      <c r="S4" s="1049"/>
      <c r="T4" s="1049"/>
      <c r="U4" s="1049"/>
      <c r="V4" s="1049"/>
      <c r="W4" s="1049"/>
      <c r="X4" s="1049"/>
      <c r="Y4" s="1049"/>
      <c r="Z4" s="1049"/>
      <c r="AA4" s="1049"/>
      <c r="AB4" s="1049"/>
      <c r="AC4" s="1049"/>
      <c r="AD4" s="1049"/>
      <c r="AE4" s="1049"/>
      <c r="AF4" s="1049"/>
      <c r="AG4" s="1049"/>
      <c r="AH4" s="1049"/>
      <c r="AI4" s="1049"/>
      <c r="AJ4" s="1050"/>
    </row>
    <row r="5" spans="1:36" ht="15.75" customHeight="1" x14ac:dyDescent="0.25">
      <c r="A5" s="520"/>
      <c r="B5" s="521"/>
      <c r="C5" s="521"/>
      <c r="D5" s="521"/>
      <c r="E5" s="521"/>
      <c r="F5" s="521"/>
      <c r="G5" s="521"/>
      <c r="H5" s="521"/>
      <c r="I5" s="522"/>
      <c r="J5" s="1048"/>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50"/>
    </row>
    <row r="6" spans="1:36" ht="15" customHeight="1" x14ac:dyDescent="0.25">
      <c r="A6" s="520"/>
      <c r="B6" s="521"/>
      <c r="C6" s="521"/>
      <c r="D6" s="521"/>
      <c r="E6" s="521"/>
      <c r="F6" s="521"/>
      <c r="G6" s="521"/>
      <c r="H6" s="521"/>
      <c r="I6" s="522"/>
      <c r="J6" s="1048"/>
      <c r="K6" s="1049"/>
      <c r="L6" s="1049"/>
      <c r="M6" s="1049"/>
      <c r="N6" s="1049"/>
      <c r="O6" s="1049"/>
      <c r="P6" s="1049"/>
      <c r="Q6" s="1049"/>
      <c r="R6" s="1049"/>
      <c r="S6" s="1049"/>
      <c r="T6" s="1049"/>
      <c r="U6" s="1049"/>
      <c r="V6" s="1049"/>
      <c r="W6" s="1049"/>
      <c r="X6" s="1049"/>
      <c r="Y6" s="1049"/>
      <c r="Z6" s="1049"/>
      <c r="AA6" s="1049"/>
      <c r="AB6" s="1049"/>
      <c r="AC6" s="1049"/>
      <c r="AD6" s="1049"/>
      <c r="AE6" s="1049"/>
      <c r="AF6" s="1049"/>
      <c r="AG6" s="1049"/>
      <c r="AH6" s="1049"/>
      <c r="AI6" s="1049"/>
      <c r="AJ6" s="1050"/>
    </row>
    <row r="7" spans="1:36" x14ac:dyDescent="0.25">
      <c r="A7" s="520"/>
      <c r="B7" s="521"/>
      <c r="C7" s="521"/>
      <c r="D7" s="521"/>
      <c r="E7" s="521"/>
      <c r="F7" s="521"/>
      <c r="G7" s="521"/>
      <c r="H7" s="521"/>
      <c r="I7" s="522"/>
      <c r="J7" s="1048"/>
      <c r="K7" s="1049"/>
      <c r="L7" s="1049"/>
      <c r="M7" s="1049"/>
      <c r="N7" s="1049"/>
      <c r="O7" s="1049"/>
      <c r="P7" s="1049"/>
      <c r="Q7" s="1049"/>
      <c r="R7" s="1049"/>
      <c r="S7" s="1049"/>
      <c r="T7" s="1049"/>
      <c r="U7" s="1049"/>
      <c r="V7" s="1049"/>
      <c r="W7" s="1049"/>
      <c r="X7" s="1049"/>
      <c r="Y7" s="1049"/>
      <c r="Z7" s="1049"/>
      <c r="AA7" s="1049"/>
      <c r="AB7" s="1049"/>
      <c r="AC7" s="1049"/>
      <c r="AD7" s="1049"/>
      <c r="AE7" s="1049"/>
      <c r="AF7" s="1049"/>
      <c r="AG7" s="1049"/>
      <c r="AH7" s="1049"/>
      <c r="AI7" s="1049"/>
      <c r="AJ7" s="1050"/>
    </row>
    <row r="8" spans="1:36" ht="15.75" thickBot="1" x14ac:dyDescent="0.3">
      <c r="A8" s="520"/>
      <c r="B8" s="521"/>
      <c r="C8" s="521"/>
      <c r="D8" s="521"/>
      <c r="E8" s="521"/>
      <c r="F8" s="521"/>
      <c r="G8" s="521"/>
      <c r="H8" s="521"/>
      <c r="I8" s="522"/>
      <c r="J8" s="1051"/>
      <c r="K8" s="1052"/>
      <c r="L8" s="1052"/>
      <c r="M8" s="1052"/>
      <c r="N8" s="1052"/>
      <c r="O8" s="1052"/>
      <c r="P8" s="1052"/>
      <c r="Q8" s="1052"/>
      <c r="R8" s="1052"/>
      <c r="S8" s="1052"/>
      <c r="T8" s="1052"/>
      <c r="U8" s="1052"/>
      <c r="V8" s="1052"/>
      <c r="W8" s="1052"/>
      <c r="X8" s="1052"/>
      <c r="Y8" s="1052"/>
      <c r="Z8" s="1052"/>
      <c r="AA8" s="1052"/>
      <c r="AB8" s="1052"/>
      <c r="AC8" s="1052"/>
      <c r="AD8" s="1052"/>
      <c r="AE8" s="1052"/>
      <c r="AF8" s="1052"/>
      <c r="AG8" s="1052"/>
      <c r="AH8" s="1052"/>
      <c r="AI8" s="1052"/>
      <c r="AJ8" s="1053"/>
    </row>
    <row r="9" spans="1:36" ht="15" customHeight="1" x14ac:dyDescent="0.25">
      <c r="A9" s="135"/>
      <c r="B9" s="136"/>
      <c r="C9" s="136"/>
      <c r="D9" s="136"/>
      <c r="E9" s="136"/>
      <c r="F9" s="136"/>
      <c r="G9" s="136"/>
      <c r="H9" s="136"/>
      <c r="I9" s="136"/>
      <c r="J9" s="366"/>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2"/>
    </row>
    <row r="10" spans="1:36" x14ac:dyDescent="0.25">
      <c r="A10" s="142"/>
      <c r="B10" s="875" t="s">
        <v>387</v>
      </c>
      <c r="C10" s="875"/>
      <c r="D10" s="875"/>
      <c r="E10" s="875"/>
      <c r="F10" s="875"/>
      <c r="G10" s="875"/>
      <c r="H10" s="877" t="str">
        <f>'CARGAR datos'!E8</f>
        <v>-</v>
      </c>
      <c r="I10" s="877"/>
      <c r="J10" s="877"/>
      <c r="K10" s="877"/>
      <c r="L10" s="877"/>
      <c r="M10" s="877"/>
      <c r="N10" s="877"/>
      <c r="O10" s="877"/>
      <c r="P10" s="877"/>
      <c r="Q10" s="877"/>
      <c r="R10" s="877"/>
      <c r="S10" s="877"/>
      <c r="T10" s="877"/>
      <c r="U10" s="877"/>
      <c r="V10" s="877"/>
      <c r="W10" s="877"/>
      <c r="X10" s="877"/>
      <c r="Y10" s="877"/>
      <c r="Z10" s="877"/>
      <c r="AA10" s="877"/>
      <c r="AB10" s="877"/>
      <c r="AC10" s="877"/>
      <c r="AD10" s="877"/>
      <c r="AE10" s="877"/>
      <c r="AF10" s="877"/>
      <c r="AG10" s="877"/>
      <c r="AH10" s="877"/>
      <c r="AI10" s="877"/>
      <c r="AJ10" s="1060"/>
    </row>
    <row r="11" spans="1:36" x14ac:dyDescent="0.25">
      <c r="A11" s="142"/>
      <c r="B11" s="875" t="s">
        <v>520</v>
      </c>
      <c r="C11" s="875"/>
      <c r="D11" s="875"/>
      <c r="E11" s="875"/>
      <c r="F11" s="877" t="str">
        <f>'CARGAR datos'!E28</f>
        <v>-</v>
      </c>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148" t="s">
        <v>180</v>
      </c>
      <c r="AH11" s="877" t="str">
        <f>'CARGAR datos'!I28</f>
        <v>-</v>
      </c>
      <c r="AI11" s="877"/>
      <c r="AJ11" s="1060"/>
    </row>
    <row r="12" spans="1:36" x14ac:dyDescent="0.25">
      <c r="A12" s="142"/>
      <c r="B12" s="875" t="s">
        <v>521</v>
      </c>
      <c r="C12" s="875"/>
      <c r="D12" s="875"/>
      <c r="E12" s="875"/>
      <c r="F12" s="875"/>
      <c r="G12" s="875"/>
      <c r="H12" s="875"/>
      <c r="I12" s="875"/>
      <c r="J12" s="875"/>
      <c r="K12" s="875"/>
      <c r="L12" s="875" t="s">
        <v>522</v>
      </c>
      <c r="M12" s="875"/>
      <c r="N12" s="521" t="str">
        <f>'CARGAR datos'!F30</f>
        <v>-</v>
      </c>
      <c r="O12" s="521"/>
      <c r="P12" s="875" t="s">
        <v>523</v>
      </c>
      <c r="Q12" s="875"/>
      <c r="R12" s="875"/>
      <c r="S12" s="521" t="str">
        <f>'CARGAR datos'!H30</f>
        <v>-</v>
      </c>
      <c r="T12" s="521"/>
      <c r="U12" s="875" t="s">
        <v>524</v>
      </c>
      <c r="V12" s="875"/>
      <c r="W12" s="521" t="str">
        <f>'CARGAR datos'!J30</f>
        <v>-</v>
      </c>
      <c r="X12" s="521"/>
      <c r="Y12" s="521"/>
      <c r="Z12" s="875" t="s">
        <v>525</v>
      </c>
      <c r="AA12" s="875"/>
      <c r="AB12" s="521" t="str">
        <f>'CARGAR datos'!L30</f>
        <v>-</v>
      </c>
      <c r="AC12" s="521"/>
      <c r="AD12" s="875" t="s">
        <v>526</v>
      </c>
      <c r="AE12" s="875"/>
      <c r="AF12" s="521" t="str">
        <f>'CARGAR datos'!O30</f>
        <v>-</v>
      </c>
      <c r="AG12" s="521"/>
      <c r="AH12" s="521"/>
      <c r="AI12" s="521"/>
      <c r="AJ12" s="522"/>
    </row>
    <row r="13" spans="1:36" x14ac:dyDescent="0.25">
      <c r="A13" s="142"/>
      <c r="B13" s="875" t="s">
        <v>478</v>
      </c>
      <c r="C13" s="875"/>
      <c r="D13" s="875"/>
      <c r="E13" s="875"/>
      <c r="F13" s="875"/>
      <c r="G13" s="877" t="str">
        <f>'CARGAR datos'!E29</f>
        <v>BAHIA BLANCA</v>
      </c>
      <c r="H13" s="877"/>
      <c r="I13" s="877"/>
      <c r="J13" s="877"/>
      <c r="K13" s="877"/>
      <c r="L13" s="877"/>
      <c r="M13" s="877"/>
      <c r="N13" s="877"/>
      <c r="O13" s="877"/>
      <c r="P13" s="877"/>
      <c r="Q13" s="877"/>
      <c r="R13" s="148"/>
      <c r="S13" s="148"/>
      <c r="T13" s="141"/>
      <c r="U13" s="141"/>
      <c r="V13" s="141"/>
      <c r="W13" s="148"/>
      <c r="X13" s="148"/>
      <c r="Y13" s="148"/>
      <c r="Z13" s="148"/>
      <c r="AA13" s="148"/>
      <c r="AB13" s="148"/>
      <c r="AC13" s="148"/>
      <c r="AD13" s="141"/>
      <c r="AE13" s="141"/>
      <c r="AF13" s="141"/>
      <c r="AG13" s="141"/>
      <c r="AH13" s="141"/>
      <c r="AI13" s="141"/>
      <c r="AJ13" s="143"/>
    </row>
    <row r="14" spans="1:36" x14ac:dyDescent="0.25">
      <c r="A14" s="142"/>
      <c r="B14" s="875" t="s">
        <v>527</v>
      </c>
      <c r="C14" s="875"/>
      <c r="D14" s="875"/>
      <c r="E14" s="875"/>
      <c r="F14" s="875"/>
      <c r="G14" s="875"/>
      <c r="H14" s="877" t="str">
        <f>'CARGAR datos'!E18</f>
        <v>-</v>
      </c>
      <c r="I14" s="877"/>
      <c r="J14" s="877"/>
      <c r="K14" s="877"/>
      <c r="L14" s="877"/>
      <c r="M14" s="877"/>
      <c r="N14" s="877"/>
      <c r="O14" s="877"/>
      <c r="P14" s="877"/>
      <c r="Q14" s="877"/>
      <c r="R14" s="877"/>
      <c r="S14" s="877"/>
      <c r="T14" s="877"/>
      <c r="U14" s="877"/>
      <c r="V14" s="877"/>
      <c r="W14" s="141"/>
      <c r="X14" s="141"/>
      <c r="Y14" s="141"/>
      <c r="Z14" s="141"/>
      <c r="AA14" s="141"/>
      <c r="AB14" s="141"/>
      <c r="AC14" s="141"/>
      <c r="AD14" s="141"/>
      <c r="AE14" s="141"/>
      <c r="AF14" s="141"/>
      <c r="AG14" s="141"/>
      <c r="AH14" s="141"/>
      <c r="AI14" s="141"/>
      <c r="AJ14" s="143"/>
    </row>
    <row r="15" spans="1:36" x14ac:dyDescent="0.25">
      <c r="A15" s="142"/>
      <c r="B15" s="875" t="s">
        <v>270</v>
      </c>
      <c r="C15" s="875"/>
      <c r="D15" s="875"/>
      <c r="E15" s="875"/>
      <c r="F15" s="875"/>
      <c r="G15" s="877" t="str">
        <f>'CARGAR datos'!E23</f>
        <v>-</v>
      </c>
      <c r="H15" s="877"/>
      <c r="I15" s="877"/>
      <c r="J15" s="877"/>
      <c r="K15" s="877"/>
      <c r="L15" s="877"/>
      <c r="M15" s="148"/>
      <c r="N15" s="148"/>
      <c r="O15" s="148"/>
      <c r="P15" s="148"/>
      <c r="Q15" s="148"/>
      <c r="R15" s="148"/>
      <c r="S15" s="148"/>
      <c r="T15" s="148"/>
      <c r="U15" s="148"/>
      <c r="V15" s="148"/>
      <c r="W15" s="141"/>
      <c r="X15" s="141"/>
      <c r="Y15" s="141"/>
      <c r="Z15" s="141"/>
      <c r="AA15" s="148"/>
      <c r="AB15" s="148"/>
      <c r="AC15" s="148"/>
      <c r="AD15" s="148"/>
      <c r="AE15" s="148"/>
      <c r="AF15" s="141"/>
      <c r="AG15" s="141"/>
      <c r="AH15" s="141"/>
      <c r="AI15" s="141"/>
      <c r="AJ15" s="143"/>
    </row>
    <row r="16" spans="1:36" ht="15.75" thickBot="1" x14ac:dyDescent="0.3">
      <c r="A16" s="145"/>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7"/>
    </row>
    <row r="17" spans="1:36" x14ac:dyDescent="0.25">
      <c r="A17" s="135"/>
      <c r="B17" s="136"/>
      <c r="C17" s="136"/>
      <c r="D17" s="153"/>
      <c r="E17" s="153"/>
      <c r="F17" s="153"/>
      <c r="G17" s="136"/>
      <c r="H17" s="136"/>
      <c r="I17" s="136"/>
      <c r="J17" s="136"/>
      <c r="K17" s="136"/>
      <c r="L17" s="136"/>
      <c r="M17" s="136"/>
      <c r="N17" s="136"/>
      <c r="O17" s="153"/>
      <c r="P17" s="153"/>
      <c r="Q17" s="153"/>
      <c r="R17" s="153"/>
      <c r="S17" s="153"/>
      <c r="T17" s="153"/>
      <c r="U17" s="153"/>
      <c r="V17" s="153"/>
      <c r="W17" s="153"/>
      <c r="X17" s="153"/>
      <c r="Y17" s="153"/>
      <c r="Z17" s="153"/>
      <c r="AA17" s="153"/>
      <c r="AB17" s="153"/>
      <c r="AC17" s="136"/>
      <c r="AD17" s="153"/>
      <c r="AE17" s="153"/>
      <c r="AF17" s="153"/>
      <c r="AG17" s="136"/>
      <c r="AH17" s="136"/>
      <c r="AI17" s="153"/>
      <c r="AJ17" s="367"/>
    </row>
    <row r="18" spans="1:36" ht="15.75" x14ac:dyDescent="0.25">
      <c r="A18" s="1064" t="s">
        <v>547</v>
      </c>
      <c r="B18" s="1031"/>
      <c r="C18" s="1031"/>
      <c r="D18" s="1031"/>
      <c r="E18" s="1031"/>
      <c r="F18" s="1031"/>
      <c r="G18" s="1031"/>
      <c r="H18" s="1031"/>
      <c r="I18" s="1031"/>
      <c r="J18" s="1031"/>
      <c r="K18" s="1031"/>
      <c r="L18" s="1031"/>
      <c r="M18" s="1031"/>
      <c r="N18" s="1031"/>
      <c r="O18" s="1031"/>
      <c r="P18" s="1031"/>
      <c r="Q18" s="1031"/>
      <c r="R18" s="1031"/>
      <c r="S18" s="1031"/>
      <c r="T18" s="1031"/>
      <c r="U18" s="1031"/>
      <c r="V18" s="1031"/>
      <c r="W18" s="1031"/>
      <c r="X18" s="1031"/>
      <c r="Y18" s="1031"/>
      <c r="Z18" s="1031"/>
      <c r="AA18" s="1031"/>
      <c r="AB18" s="1031"/>
      <c r="AC18" s="1031"/>
      <c r="AD18" s="1031"/>
      <c r="AE18" s="1031"/>
      <c r="AF18" s="1031"/>
      <c r="AG18" s="1031"/>
      <c r="AH18" s="1031"/>
      <c r="AI18" s="1031"/>
      <c r="AJ18" s="1065"/>
    </row>
    <row r="19" spans="1:36" x14ac:dyDescent="0.25">
      <c r="A19" s="142"/>
      <c r="B19" s="141"/>
      <c r="C19" s="148"/>
      <c r="D19" s="148"/>
      <c r="E19" s="141"/>
      <c r="F19" s="141"/>
      <c r="G19" s="141"/>
      <c r="H19" s="141"/>
      <c r="I19" s="141"/>
      <c r="J19" s="141"/>
      <c r="K19" s="148"/>
      <c r="L19" s="148"/>
      <c r="M19" s="148"/>
      <c r="N19" s="148"/>
      <c r="O19" s="148"/>
      <c r="P19" s="148"/>
      <c r="Q19" s="148"/>
      <c r="R19" s="141"/>
      <c r="S19" s="141"/>
      <c r="T19" s="141"/>
      <c r="U19" s="141"/>
      <c r="V19" s="141"/>
      <c r="W19" s="148"/>
      <c r="X19" s="141"/>
      <c r="Y19" s="141"/>
      <c r="Z19" s="141"/>
      <c r="AA19" s="141"/>
      <c r="AB19" s="141"/>
      <c r="AC19" s="148"/>
      <c r="AD19" s="148"/>
      <c r="AE19" s="148"/>
      <c r="AF19" s="148"/>
      <c r="AG19" s="148"/>
      <c r="AH19" s="148"/>
      <c r="AI19" s="148"/>
      <c r="AJ19" s="157"/>
    </row>
    <row r="20" spans="1:36" x14ac:dyDescent="0.25">
      <c r="A20" s="1054" t="s">
        <v>548</v>
      </c>
      <c r="B20" s="1055"/>
      <c r="C20" s="1055"/>
      <c r="D20" s="1055"/>
      <c r="E20" s="1055"/>
      <c r="F20" s="1055"/>
      <c r="G20" s="1055"/>
      <c r="H20" s="1055"/>
      <c r="I20" s="1055"/>
      <c r="J20" s="1055"/>
      <c r="K20" s="1055"/>
      <c r="L20" s="1055"/>
      <c r="M20" s="1055"/>
      <c r="N20" s="1055"/>
      <c r="O20" s="1055"/>
      <c r="P20" s="1055"/>
      <c r="Q20" s="1055"/>
      <c r="R20" s="1055"/>
      <c r="S20" s="1055"/>
      <c r="T20" s="1055"/>
      <c r="U20" s="1055"/>
      <c r="V20" s="141"/>
      <c r="W20" s="141"/>
      <c r="X20" s="141"/>
      <c r="Y20" s="141"/>
      <c r="Z20" s="141"/>
      <c r="AA20" s="141"/>
      <c r="AB20" s="141"/>
      <c r="AC20" s="141"/>
      <c r="AD20" s="141"/>
      <c r="AE20" s="141"/>
      <c r="AF20" s="141"/>
      <c r="AG20" s="141"/>
      <c r="AH20" s="141"/>
      <c r="AI20" s="141"/>
      <c r="AJ20" s="143"/>
    </row>
    <row r="21" spans="1:36" ht="15" customHeight="1" x14ac:dyDescent="0.25">
      <c r="A21" s="1069" t="s">
        <v>549</v>
      </c>
      <c r="B21" s="1070"/>
      <c r="C21" s="1070"/>
      <c r="D21" s="1070"/>
      <c r="E21" s="1070"/>
      <c r="F21" s="1070"/>
      <c r="G21" s="1070"/>
      <c r="H21" s="1070"/>
      <c r="I21" s="1070"/>
      <c r="J21" s="1070"/>
      <c r="K21" s="1070"/>
      <c r="L21" s="1070"/>
      <c r="M21" s="1070"/>
      <c r="N21" s="1070"/>
      <c r="O21" s="1070"/>
      <c r="P21" s="1070"/>
      <c r="Q21" s="1070"/>
      <c r="R21" s="1070"/>
      <c r="S21" s="1070"/>
      <c r="T21" s="1070"/>
      <c r="U21" s="1070"/>
      <c r="V21" s="1070"/>
      <c r="W21" s="1070"/>
      <c r="X21" s="1070"/>
      <c r="Y21" s="1070"/>
      <c r="Z21" s="1070"/>
      <c r="AA21" s="1070"/>
      <c r="AB21" s="1070"/>
      <c r="AC21" s="1070"/>
      <c r="AD21" s="1070"/>
      <c r="AE21" s="1070"/>
      <c r="AF21" s="1070"/>
      <c r="AG21" s="1070"/>
      <c r="AH21" s="1070"/>
      <c r="AI21" s="1070"/>
      <c r="AJ21" s="1071"/>
    </row>
    <row r="22" spans="1:36" x14ac:dyDescent="0.25">
      <c r="A22" s="1069"/>
      <c r="B22" s="1070"/>
      <c r="C22" s="1070"/>
      <c r="D22" s="1070"/>
      <c r="E22" s="1070"/>
      <c r="F22" s="1070"/>
      <c r="G22" s="1070"/>
      <c r="H22" s="1070"/>
      <c r="I22" s="1070"/>
      <c r="J22" s="1070"/>
      <c r="K22" s="1070"/>
      <c r="L22" s="1070"/>
      <c r="M22" s="1070"/>
      <c r="N22" s="1070"/>
      <c r="O22" s="1070"/>
      <c r="P22" s="1070"/>
      <c r="Q22" s="1070"/>
      <c r="R22" s="1070"/>
      <c r="S22" s="1070"/>
      <c r="T22" s="1070"/>
      <c r="U22" s="1070"/>
      <c r="V22" s="1070"/>
      <c r="W22" s="1070"/>
      <c r="X22" s="1070"/>
      <c r="Y22" s="1070"/>
      <c r="Z22" s="1070"/>
      <c r="AA22" s="1070"/>
      <c r="AB22" s="1070"/>
      <c r="AC22" s="1070"/>
      <c r="AD22" s="1070"/>
      <c r="AE22" s="1070"/>
      <c r="AF22" s="1070"/>
      <c r="AG22" s="1070"/>
      <c r="AH22" s="1070"/>
      <c r="AI22" s="1070"/>
      <c r="AJ22" s="1071"/>
    </row>
    <row r="23" spans="1:36" x14ac:dyDescent="0.25">
      <c r="A23" s="1069"/>
      <c r="B23" s="1070"/>
      <c r="C23" s="1070"/>
      <c r="D23" s="1070"/>
      <c r="E23" s="1070"/>
      <c r="F23" s="1070"/>
      <c r="G23" s="1070"/>
      <c r="H23" s="1070"/>
      <c r="I23" s="1070"/>
      <c r="J23" s="1070"/>
      <c r="K23" s="1070"/>
      <c r="L23" s="1070"/>
      <c r="M23" s="1070"/>
      <c r="N23" s="1070"/>
      <c r="O23" s="1070"/>
      <c r="P23" s="1070"/>
      <c r="Q23" s="1070"/>
      <c r="R23" s="1070"/>
      <c r="S23" s="1070"/>
      <c r="T23" s="1070"/>
      <c r="U23" s="1070"/>
      <c r="V23" s="1070"/>
      <c r="W23" s="1070"/>
      <c r="X23" s="1070"/>
      <c r="Y23" s="1070"/>
      <c r="Z23" s="1070"/>
      <c r="AA23" s="1070"/>
      <c r="AB23" s="1070"/>
      <c r="AC23" s="1070"/>
      <c r="AD23" s="1070"/>
      <c r="AE23" s="1070"/>
      <c r="AF23" s="1070"/>
      <c r="AG23" s="1070"/>
      <c r="AH23" s="1070"/>
      <c r="AI23" s="1070"/>
      <c r="AJ23" s="1071"/>
    </row>
    <row r="24" spans="1:36" x14ac:dyDescent="0.25">
      <c r="A24" s="1054" t="s">
        <v>532</v>
      </c>
      <c r="B24" s="1055"/>
      <c r="C24" s="1055"/>
      <c r="D24" s="1055"/>
      <c r="E24" s="1055"/>
      <c r="F24" s="1055"/>
      <c r="G24" s="1055"/>
      <c r="H24" s="1055"/>
      <c r="I24" s="1055"/>
      <c r="J24" s="1055"/>
      <c r="K24" s="1055"/>
      <c r="L24" s="1055"/>
      <c r="M24" s="1055"/>
      <c r="N24" s="1055"/>
      <c r="O24" s="1055"/>
      <c r="P24" s="1055"/>
      <c r="Q24" s="1055"/>
      <c r="R24" s="1055"/>
      <c r="S24" s="1055"/>
      <c r="T24" s="1055"/>
      <c r="U24" s="1055"/>
      <c r="V24" s="141"/>
      <c r="W24" s="141"/>
      <c r="X24" s="141"/>
      <c r="Y24" s="141"/>
      <c r="Z24" s="141"/>
      <c r="AA24" s="141"/>
      <c r="AB24" s="141"/>
      <c r="AC24" s="141"/>
      <c r="AD24" s="141"/>
      <c r="AE24" s="141"/>
      <c r="AF24" s="141"/>
      <c r="AG24" s="141"/>
      <c r="AH24" s="141"/>
      <c r="AI24" s="141"/>
      <c r="AJ24" s="143"/>
    </row>
    <row r="25" spans="1:36" x14ac:dyDescent="0.25">
      <c r="A25" s="1069" t="s">
        <v>546</v>
      </c>
      <c r="B25" s="1070"/>
      <c r="C25" s="1070"/>
      <c r="D25" s="1070"/>
      <c r="E25" s="1070"/>
      <c r="F25" s="1070"/>
      <c r="G25" s="1070"/>
      <c r="H25" s="1070"/>
      <c r="I25" s="1070"/>
      <c r="J25" s="1070"/>
      <c r="K25" s="1070"/>
      <c r="L25" s="1070"/>
      <c r="M25" s="1070"/>
      <c r="N25" s="1070"/>
      <c r="O25" s="1070"/>
      <c r="P25" s="1070"/>
      <c r="Q25" s="1070"/>
      <c r="R25" s="1070"/>
      <c r="S25" s="1070"/>
      <c r="T25" s="1070"/>
      <c r="U25" s="1070"/>
      <c r="V25" s="1070"/>
      <c r="W25" s="1070"/>
      <c r="X25" s="1070"/>
      <c r="Y25" s="1070"/>
      <c r="Z25" s="1070"/>
      <c r="AA25" s="1070"/>
      <c r="AB25" s="1070"/>
      <c r="AC25" s="1070"/>
      <c r="AD25" s="1070"/>
      <c r="AE25" s="1070"/>
      <c r="AF25" s="1070"/>
      <c r="AG25" s="1070"/>
      <c r="AH25" s="1070"/>
      <c r="AI25" s="1070"/>
      <c r="AJ25" s="1071"/>
    </row>
    <row r="26" spans="1:36" x14ac:dyDescent="0.25">
      <c r="A26" s="1069"/>
      <c r="B26" s="1070"/>
      <c r="C26" s="1070"/>
      <c r="D26" s="1070"/>
      <c r="E26" s="1070"/>
      <c r="F26" s="1070"/>
      <c r="G26" s="1070"/>
      <c r="H26" s="1070"/>
      <c r="I26" s="1070"/>
      <c r="J26" s="1070"/>
      <c r="K26" s="1070"/>
      <c r="L26" s="1070"/>
      <c r="M26" s="1070"/>
      <c r="N26" s="1070"/>
      <c r="O26" s="1070"/>
      <c r="P26" s="1070"/>
      <c r="Q26" s="1070"/>
      <c r="R26" s="1070"/>
      <c r="S26" s="1070"/>
      <c r="T26" s="1070"/>
      <c r="U26" s="1070"/>
      <c r="V26" s="1070"/>
      <c r="W26" s="1070"/>
      <c r="X26" s="1070"/>
      <c r="Y26" s="1070"/>
      <c r="Z26" s="1070"/>
      <c r="AA26" s="1070"/>
      <c r="AB26" s="1070"/>
      <c r="AC26" s="1070"/>
      <c r="AD26" s="1070"/>
      <c r="AE26" s="1070"/>
      <c r="AF26" s="1070"/>
      <c r="AG26" s="1070"/>
      <c r="AH26" s="1070"/>
      <c r="AI26" s="1070"/>
      <c r="AJ26" s="1071"/>
    </row>
    <row r="27" spans="1:36" x14ac:dyDescent="0.25">
      <c r="A27" s="1069"/>
      <c r="B27" s="1070"/>
      <c r="C27" s="1070"/>
      <c r="D27" s="1070"/>
      <c r="E27" s="1070"/>
      <c r="F27" s="1070"/>
      <c r="G27" s="1070"/>
      <c r="H27" s="1070"/>
      <c r="I27" s="1070"/>
      <c r="J27" s="1070"/>
      <c r="K27" s="1070"/>
      <c r="L27" s="1070"/>
      <c r="M27" s="1070"/>
      <c r="N27" s="1070"/>
      <c r="O27" s="1070"/>
      <c r="P27" s="1070"/>
      <c r="Q27" s="1070"/>
      <c r="R27" s="1070"/>
      <c r="S27" s="1070"/>
      <c r="T27" s="1070"/>
      <c r="U27" s="1070"/>
      <c r="V27" s="1070"/>
      <c r="W27" s="1070"/>
      <c r="X27" s="1070"/>
      <c r="Y27" s="1070"/>
      <c r="Z27" s="1070"/>
      <c r="AA27" s="1070"/>
      <c r="AB27" s="1070"/>
      <c r="AC27" s="1070"/>
      <c r="AD27" s="1070"/>
      <c r="AE27" s="1070"/>
      <c r="AF27" s="1070"/>
      <c r="AG27" s="1070"/>
      <c r="AH27" s="1070"/>
      <c r="AI27" s="1070"/>
      <c r="AJ27" s="1071"/>
    </row>
    <row r="28" spans="1:36" x14ac:dyDescent="0.25">
      <c r="A28" s="1069"/>
      <c r="B28" s="1070"/>
      <c r="C28" s="1070"/>
      <c r="D28" s="1070"/>
      <c r="E28" s="1070"/>
      <c r="F28" s="1070"/>
      <c r="G28" s="1070"/>
      <c r="H28" s="1070"/>
      <c r="I28" s="1070"/>
      <c r="J28" s="1070"/>
      <c r="K28" s="1070"/>
      <c r="L28" s="1070"/>
      <c r="M28" s="1070"/>
      <c r="N28" s="1070"/>
      <c r="O28" s="1070"/>
      <c r="P28" s="1070"/>
      <c r="Q28" s="1070"/>
      <c r="R28" s="1070"/>
      <c r="S28" s="1070"/>
      <c r="T28" s="1070"/>
      <c r="U28" s="1070"/>
      <c r="V28" s="1070"/>
      <c r="W28" s="1070"/>
      <c r="X28" s="1070"/>
      <c r="Y28" s="1070"/>
      <c r="Z28" s="1070"/>
      <c r="AA28" s="1070"/>
      <c r="AB28" s="1070"/>
      <c r="AC28" s="1070"/>
      <c r="AD28" s="1070"/>
      <c r="AE28" s="1070"/>
      <c r="AF28" s="1070"/>
      <c r="AG28" s="1070"/>
      <c r="AH28" s="1070"/>
      <c r="AI28" s="1070"/>
      <c r="AJ28" s="1071"/>
    </row>
    <row r="29" spans="1:36" x14ac:dyDescent="0.25">
      <c r="A29" s="1069"/>
      <c r="B29" s="1070"/>
      <c r="C29" s="1070"/>
      <c r="D29" s="1070"/>
      <c r="E29" s="1070"/>
      <c r="F29" s="1070"/>
      <c r="G29" s="1070"/>
      <c r="H29" s="1070"/>
      <c r="I29" s="1070"/>
      <c r="J29" s="1070"/>
      <c r="K29" s="1070"/>
      <c r="L29" s="1070"/>
      <c r="M29" s="1070"/>
      <c r="N29" s="1070"/>
      <c r="O29" s="1070"/>
      <c r="P29" s="1070"/>
      <c r="Q29" s="1070"/>
      <c r="R29" s="1070"/>
      <c r="S29" s="1070"/>
      <c r="T29" s="1070"/>
      <c r="U29" s="1070"/>
      <c r="V29" s="1070"/>
      <c r="W29" s="1070"/>
      <c r="X29" s="1070"/>
      <c r="Y29" s="1070"/>
      <c r="Z29" s="1070"/>
      <c r="AA29" s="1070"/>
      <c r="AB29" s="1070"/>
      <c r="AC29" s="1070"/>
      <c r="AD29" s="1070"/>
      <c r="AE29" s="1070"/>
      <c r="AF29" s="1070"/>
      <c r="AG29" s="1070"/>
      <c r="AH29" s="1070"/>
      <c r="AI29" s="1070"/>
      <c r="AJ29" s="1071"/>
    </row>
    <row r="30" spans="1:36" x14ac:dyDescent="0.25">
      <c r="A30" s="1054" t="s">
        <v>533</v>
      </c>
      <c r="B30" s="1055"/>
      <c r="C30" s="1055"/>
      <c r="D30" s="1055"/>
      <c r="E30" s="1055"/>
      <c r="F30" s="1055"/>
      <c r="G30" s="1055"/>
      <c r="H30" s="1055"/>
      <c r="I30" s="1055"/>
      <c r="J30" s="1055"/>
      <c r="K30" s="1055"/>
      <c r="L30" s="1055"/>
      <c r="M30" s="1055"/>
      <c r="N30" s="1055"/>
      <c r="O30" s="1055"/>
      <c r="P30" s="1055"/>
      <c r="Q30" s="1055"/>
      <c r="R30" s="1055"/>
      <c r="S30" s="1055"/>
      <c r="T30" s="1055"/>
      <c r="U30" s="1055"/>
      <c r="V30" s="141"/>
      <c r="W30" s="141"/>
      <c r="X30" s="141"/>
      <c r="Y30" s="141"/>
      <c r="Z30" s="141"/>
      <c r="AA30" s="141"/>
      <c r="AB30" s="141"/>
      <c r="AC30" s="141"/>
      <c r="AD30" s="141"/>
      <c r="AE30" s="141"/>
      <c r="AF30" s="141"/>
      <c r="AG30" s="141"/>
      <c r="AH30" s="141"/>
      <c r="AI30" s="141"/>
      <c r="AJ30" s="143"/>
    </row>
    <row r="31" spans="1:36" x14ac:dyDescent="0.25">
      <c r="A31" s="1069" t="s">
        <v>625</v>
      </c>
      <c r="B31" s="1070"/>
      <c r="C31" s="1070"/>
      <c r="D31" s="1070"/>
      <c r="E31" s="1070"/>
      <c r="F31" s="1070"/>
      <c r="G31" s="1070"/>
      <c r="H31" s="1070"/>
      <c r="I31" s="1070"/>
      <c r="J31" s="1070"/>
      <c r="K31" s="1070"/>
      <c r="L31" s="1070"/>
      <c r="M31" s="1070"/>
      <c r="N31" s="1070"/>
      <c r="O31" s="1070"/>
      <c r="P31" s="1070"/>
      <c r="Q31" s="1070"/>
      <c r="R31" s="1070"/>
      <c r="S31" s="1070"/>
      <c r="T31" s="1070"/>
      <c r="U31" s="1070"/>
      <c r="V31" s="1070"/>
      <c r="W31" s="1070"/>
      <c r="X31" s="1070"/>
      <c r="Y31" s="1070"/>
      <c r="Z31" s="1070"/>
      <c r="AA31" s="1070"/>
      <c r="AB31" s="1070"/>
      <c r="AC31" s="1070"/>
      <c r="AD31" s="1070"/>
      <c r="AE31" s="1070"/>
      <c r="AF31" s="1070"/>
      <c r="AG31" s="1070"/>
      <c r="AH31" s="1070"/>
      <c r="AI31" s="1070"/>
      <c r="AJ31" s="1071"/>
    </row>
    <row r="32" spans="1:36" x14ac:dyDescent="0.25">
      <c r="A32" s="1069"/>
      <c r="B32" s="1070"/>
      <c r="C32" s="1070"/>
      <c r="D32" s="1070"/>
      <c r="E32" s="1070"/>
      <c r="F32" s="1070"/>
      <c r="G32" s="1070"/>
      <c r="H32" s="1070"/>
      <c r="I32" s="1070"/>
      <c r="J32" s="1070"/>
      <c r="K32" s="1070"/>
      <c r="L32" s="1070"/>
      <c r="M32" s="1070"/>
      <c r="N32" s="1070"/>
      <c r="O32" s="1070"/>
      <c r="P32" s="1070"/>
      <c r="Q32" s="1070"/>
      <c r="R32" s="1070"/>
      <c r="S32" s="1070"/>
      <c r="T32" s="1070"/>
      <c r="U32" s="1070"/>
      <c r="V32" s="1070"/>
      <c r="W32" s="1070"/>
      <c r="X32" s="1070"/>
      <c r="Y32" s="1070"/>
      <c r="Z32" s="1070"/>
      <c r="AA32" s="1070"/>
      <c r="AB32" s="1070"/>
      <c r="AC32" s="1070"/>
      <c r="AD32" s="1070"/>
      <c r="AE32" s="1070"/>
      <c r="AF32" s="1070"/>
      <c r="AG32" s="1070"/>
      <c r="AH32" s="1070"/>
      <c r="AI32" s="1070"/>
      <c r="AJ32" s="1071"/>
    </row>
    <row r="33" spans="1:36" x14ac:dyDescent="0.25">
      <c r="A33" s="1069"/>
      <c r="B33" s="1070"/>
      <c r="C33" s="1070"/>
      <c r="D33" s="1070"/>
      <c r="E33" s="1070"/>
      <c r="F33" s="1070"/>
      <c r="G33" s="1070"/>
      <c r="H33" s="1070"/>
      <c r="I33" s="1070"/>
      <c r="J33" s="1070"/>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1"/>
    </row>
    <row r="34" spans="1:36" x14ac:dyDescent="0.25">
      <c r="A34" s="1069"/>
      <c r="B34" s="1070"/>
      <c r="C34" s="1070"/>
      <c r="D34" s="1070"/>
      <c r="E34" s="1070"/>
      <c r="F34" s="1070"/>
      <c r="G34" s="1070"/>
      <c r="H34" s="1070"/>
      <c r="I34" s="1070"/>
      <c r="J34" s="1070"/>
      <c r="K34" s="1070"/>
      <c r="L34" s="1070"/>
      <c r="M34" s="1070"/>
      <c r="N34" s="1070"/>
      <c r="O34" s="1070"/>
      <c r="P34" s="1070"/>
      <c r="Q34" s="1070"/>
      <c r="R34" s="1070"/>
      <c r="S34" s="1070"/>
      <c r="T34" s="1070"/>
      <c r="U34" s="1070"/>
      <c r="V34" s="1070"/>
      <c r="W34" s="1070"/>
      <c r="X34" s="1070"/>
      <c r="Y34" s="1070"/>
      <c r="Z34" s="1070"/>
      <c r="AA34" s="1070"/>
      <c r="AB34" s="1070"/>
      <c r="AC34" s="1070"/>
      <c r="AD34" s="1070"/>
      <c r="AE34" s="1070"/>
      <c r="AF34" s="1070"/>
      <c r="AG34" s="1070"/>
      <c r="AH34" s="1070"/>
      <c r="AI34" s="1070"/>
      <c r="AJ34" s="1071"/>
    </row>
    <row r="35" spans="1:36" x14ac:dyDescent="0.25">
      <c r="A35" s="1069"/>
      <c r="B35" s="1070"/>
      <c r="C35" s="1070"/>
      <c r="D35" s="1070"/>
      <c r="E35" s="1070"/>
      <c r="F35" s="1070"/>
      <c r="G35" s="1070"/>
      <c r="H35" s="1070"/>
      <c r="I35" s="1070"/>
      <c r="J35" s="1070"/>
      <c r="K35" s="1070"/>
      <c r="L35" s="1070"/>
      <c r="M35" s="1070"/>
      <c r="N35" s="1070"/>
      <c r="O35" s="1070"/>
      <c r="P35" s="1070"/>
      <c r="Q35" s="1070"/>
      <c r="R35" s="1070"/>
      <c r="S35" s="1070"/>
      <c r="T35" s="1070"/>
      <c r="U35" s="1070"/>
      <c r="V35" s="1070"/>
      <c r="W35" s="1070"/>
      <c r="X35" s="1070"/>
      <c r="Y35" s="1070"/>
      <c r="Z35" s="1070"/>
      <c r="AA35" s="1070"/>
      <c r="AB35" s="1070"/>
      <c r="AC35" s="1070"/>
      <c r="AD35" s="1070"/>
      <c r="AE35" s="1070"/>
      <c r="AF35" s="1070"/>
      <c r="AG35" s="1070"/>
      <c r="AH35" s="1070"/>
      <c r="AI35" s="1070"/>
      <c r="AJ35" s="1071"/>
    </row>
    <row r="36" spans="1:36" x14ac:dyDescent="0.25">
      <c r="A36" s="1069"/>
      <c r="B36" s="1070"/>
      <c r="C36" s="1070"/>
      <c r="D36" s="1070"/>
      <c r="E36" s="1070"/>
      <c r="F36" s="1070"/>
      <c r="G36" s="1070"/>
      <c r="H36" s="1070"/>
      <c r="I36" s="1070"/>
      <c r="J36" s="1070"/>
      <c r="K36" s="1070"/>
      <c r="L36" s="1070"/>
      <c r="M36" s="1070"/>
      <c r="N36" s="1070"/>
      <c r="O36" s="1070"/>
      <c r="P36" s="1070"/>
      <c r="Q36" s="1070"/>
      <c r="R36" s="1070"/>
      <c r="S36" s="1070"/>
      <c r="T36" s="1070"/>
      <c r="U36" s="1070"/>
      <c r="V36" s="1070"/>
      <c r="W36" s="1070"/>
      <c r="X36" s="1070"/>
      <c r="Y36" s="1070"/>
      <c r="Z36" s="1070"/>
      <c r="AA36" s="1070"/>
      <c r="AB36" s="1070"/>
      <c r="AC36" s="1070"/>
      <c r="AD36" s="1070"/>
      <c r="AE36" s="1070"/>
      <c r="AF36" s="1070"/>
      <c r="AG36" s="1070"/>
      <c r="AH36" s="1070"/>
      <c r="AI36" s="1070"/>
      <c r="AJ36" s="1071"/>
    </row>
    <row r="37" spans="1:36" x14ac:dyDescent="0.25">
      <c r="A37" s="1054" t="s">
        <v>534</v>
      </c>
      <c r="B37" s="1055"/>
      <c r="C37" s="1055"/>
      <c r="D37" s="1055"/>
      <c r="E37" s="1055"/>
      <c r="F37" s="1055"/>
      <c r="G37" s="1055"/>
      <c r="H37" s="1055"/>
      <c r="I37" s="1055"/>
      <c r="J37" s="1055"/>
      <c r="K37" s="1055"/>
      <c r="L37" s="1055"/>
      <c r="M37" s="1055"/>
      <c r="N37" s="1055"/>
      <c r="O37" s="1055"/>
      <c r="P37" s="1055"/>
      <c r="Q37" s="1055"/>
      <c r="R37" s="1055"/>
      <c r="S37" s="1055"/>
      <c r="T37" s="1055"/>
      <c r="U37" s="1055"/>
      <c r="V37" s="148"/>
      <c r="W37" s="148"/>
      <c r="X37" s="148"/>
      <c r="Y37" s="141"/>
      <c r="Z37" s="141"/>
      <c r="AA37" s="141"/>
      <c r="AB37" s="148"/>
      <c r="AC37" s="148"/>
      <c r="AD37" s="148"/>
      <c r="AE37" s="148"/>
      <c r="AF37" s="148"/>
      <c r="AG37" s="148"/>
      <c r="AH37" s="148"/>
      <c r="AI37" s="148"/>
      <c r="AJ37" s="143"/>
    </row>
    <row r="38" spans="1:36" x14ac:dyDescent="0.25">
      <c r="A38" s="1069"/>
      <c r="B38" s="1070"/>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1070"/>
      <c r="AC38" s="1070"/>
      <c r="AD38" s="1070"/>
      <c r="AE38" s="1070"/>
      <c r="AF38" s="1070"/>
      <c r="AG38" s="1070"/>
      <c r="AH38" s="1070"/>
      <c r="AI38" s="1070"/>
      <c r="AJ38" s="1071"/>
    </row>
    <row r="39" spans="1:36" x14ac:dyDescent="0.25">
      <c r="A39" s="1069"/>
      <c r="B39" s="1070"/>
      <c r="C39" s="1070"/>
      <c r="D39" s="1070"/>
      <c r="E39" s="1070"/>
      <c r="F39" s="1070"/>
      <c r="G39" s="1070"/>
      <c r="H39" s="1070"/>
      <c r="I39" s="1070"/>
      <c r="J39" s="1070"/>
      <c r="K39" s="1070"/>
      <c r="L39" s="1070"/>
      <c r="M39" s="1070"/>
      <c r="N39" s="1070"/>
      <c r="O39" s="1070"/>
      <c r="P39" s="1070"/>
      <c r="Q39" s="1070"/>
      <c r="R39" s="1070"/>
      <c r="S39" s="1070"/>
      <c r="T39" s="1070"/>
      <c r="U39" s="1070"/>
      <c r="V39" s="1070"/>
      <c r="W39" s="1070"/>
      <c r="X39" s="1070"/>
      <c r="Y39" s="1070"/>
      <c r="Z39" s="1070"/>
      <c r="AA39" s="1070"/>
      <c r="AB39" s="1070"/>
      <c r="AC39" s="1070"/>
      <c r="AD39" s="1070"/>
      <c r="AE39" s="1070"/>
      <c r="AF39" s="1070"/>
      <c r="AG39" s="1070"/>
      <c r="AH39" s="1070"/>
      <c r="AI39" s="1070"/>
      <c r="AJ39" s="1071"/>
    </row>
    <row r="40" spans="1:36" x14ac:dyDescent="0.25">
      <c r="A40" s="1069"/>
      <c r="B40" s="1070"/>
      <c r="C40" s="1070"/>
      <c r="D40" s="1070"/>
      <c r="E40" s="1070"/>
      <c r="F40" s="1070"/>
      <c r="G40" s="1070"/>
      <c r="H40" s="1070"/>
      <c r="I40" s="1070"/>
      <c r="J40" s="1070"/>
      <c r="K40" s="1070"/>
      <c r="L40" s="1070"/>
      <c r="M40" s="1070"/>
      <c r="N40" s="1070"/>
      <c r="O40" s="1070"/>
      <c r="P40" s="1070"/>
      <c r="Q40" s="1070"/>
      <c r="R40" s="1070"/>
      <c r="S40" s="1070"/>
      <c r="T40" s="1070"/>
      <c r="U40" s="1070"/>
      <c r="V40" s="1070"/>
      <c r="W40" s="1070"/>
      <c r="X40" s="1070"/>
      <c r="Y40" s="1070"/>
      <c r="Z40" s="1070"/>
      <c r="AA40" s="1070"/>
      <c r="AB40" s="1070"/>
      <c r="AC40" s="1070"/>
      <c r="AD40" s="1070"/>
      <c r="AE40" s="1070"/>
      <c r="AF40" s="1070"/>
      <c r="AG40" s="1070"/>
      <c r="AH40" s="1070"/>
      <c r="AI40" s="1070"/>
      <c r="AJ40" s="1071"/>
    </row>
    <row r="41" spans="1:36" x14ac:dyDescent="0.25">
      <c r="A41" s="1069"/>
      <c r="B41" s="1070"/>
      <c r="C41" s="1070"/>
      <c r="D41" s="1070"/>
      <c r="E41" s="1070"/>
      <c r="F41" s="1070"/>
      <c r="G41" s="1070"/>
      <c r="H41" s="1070"/>
      <c r="I41" s="1070"/>
      <c r="J41" s="1070"/>
      <c r="K41" s="1070"/>
      <c r="L41" s="1070"/>
      <c r="M41" s="1070"/>
      <c r="N41" s="1070"/>
      <c r="O41" s="1070"/>
      <c r="P41" s="1070"/>
      <c r="Q41" s="1070"/>
      <c r="R41" s="1070"/>
      <c r="S41" s="1070"/>
      <c r="T41" s="1070"/>
      <c r="U41" s="1070"/>
      <c r="V41" s="1070"/>
      <c r="W41" s="1070"/>
      <c r="X41" s="1070"/>
      <c r="Y41" s="1070"/>
      <c r="Z41" s="1070"/>
      <c r="AA41" s="1070"/>
      <c r="AB41" s="1070"/>
      <c r="AC41" s="1070"/>
      <c r="AD41" s="1070"/>
      <c r="AE41" s="1070"/>
      <c r="AF41" s="1070"/>
      <c r="AG41" s="1070"/>
      <c r="AH41" s="1070"/>
      <c r="AI41" s="1070"/>
      <c r="AJ41" s="1071"/>
    </row>
    <row r="42" spans="1:36" x14ac:dyDescent="0.25">
      <c r="A42" s="1069"/>
      <c r="B42" s="1070"/>
      <c r="C42" s="1070"/>
      <c r="D42" s="1070"/>
      <c r="E42" s="1070"/>
      <c r="F42" s="1070"/>
      <c r="G42" s="1070"/>
      <c r="H42" s="1070"/>
      <c r="I42" s="1070"/>
      <c r="J42" s="1070"/>
      <c r="K42" s="1070"/>
      <c r="L42" s="1070"/>
      <c r="M42" s="1070"/>
      <c r="N42" s="1070"/>
      <c r="O42" s="1070"/>
      <c r="P42" s="1070"/>
      <c r="Q42" s="1070"/>
      <c r="R42" s="1070"/>
      <c r="S42" s="1070"/>
      <c r="T42" s="1070"/>
      <c r="U42" s="1070"/>
      <c r="V42" s="1070"/>
      <c r="W42" s="1070"/>
      <c r="X42" s="1070"/>
      <c r="Y42" s="1070"/>
      <c r="Z42" s="1070"/>
      <c r="AA42" s="1070"/>
      <c r="AB42" s="1070"/>
      <c r="AC42" s="1070"/>
      <c r="AD42" s="1070"/>
      <c r="AE42" s="1070"/>
      <c r="AF42" s="1070"/>
      <c r="AG42" s="1070"/>
      <c r="AH42" s="1070"/>
      <c r="AI42" s="1070"/>
      <c r="AJ42" s="1071"/>
    </row>
    <row r="43" spans="1:36" x14ac:dyDescent="0.25">
      <c r="A43" s="1054" t="s">
        <v>535</v>
      </c>
      <c r="B43" s="1055"/>
      <c r="C43" s="1055"/>
      <c r="D43" s="1055"/>
      <c r="E43" s="1055"/>
      <c r="F43" s="1055"/>
      <c r="G43" s="1055"/>
      <c r="H43" s="1055"/>
      <c r="I43" s="1055"/>
      <c r="J43" s="1055"/>
      <c r="K43" s="1055"/>
      <c r="L43" s="1055"/>
      <c r="M43" s="1055"/>
      <c r="N43" s="1055"/>
      <c r="O43" s="1055"/>
      <c r="P43" s="1055"/>
      <c r="Q43" s="1055"/>
      <c r="R43" s="1055"/>
      <c r="S43" s="1055"/>
      <c r="T43" s="1055"/>
      <c r="U43" s="1055"/>
      <c r="V43" s="148"/>
      <c r="W43" s="148"/>
      <c r="X43" s="148"/>
      <c r="Y43" s="148"/>
      <c r="Z43" s="148"/>
      <c r="AA43" s="148"/>
      <c r="AB43" s="148"/>
      <c r="AC43" s="148"/>
      <c r="AD43" s="148"/>
      <c r="AE43" s="148"/>
      <c r="AF43" s="141"/>
      <c r="AG43" s="141"/>
      <c r="AH43" s="141"/>
      <c r="AI43" s="141"/>
      <c r="AJ43" s="143"/>
    </row>
    <row r="44" spans="1:36" x14ac:dyDescent="0.25">
      <c r="A44" s="1069"/>
      <c r="B44" s="1070"/>
      <c r="C44" s="1070"/>
      <c r="D44" s="1070"/>
      <c r="E44" s="1070"/>
      <c r="F44" s="1070"/>
      <c r="G44" s="1070"/>
      <c r="H44" s="1070"/>
      <c r="I44" s="1070"/>
      <c r="J44" s="1070"/>
      <c r="K44" s="1070"/>
      <c r="L44" s="1070"/>
      <c r="M44" s="1070"/>
      <c r="N44" s="1070"/>
      <c r="O44" s="1070"/>
      <c r="P44" s="1070"/>
      <c r="Q44" s="1070"/>
      <c r="R44" s="1070"/>
      <c r="S44" s="1070"/>
      <c r="T44" s="1070"/>
      <c r="U44" s="1070"/>
      <c r="V44" s="1070"/>
      <c r="W44" s="1070"/>
      <c r="X44" s="1070"/>
      <c r="Y44" s="1070"/>
      <c r="Z44" s="1070"/>
      <c r="AA44" s="1070"/>
      <c r="AB44" s="1070"/>
      <c r="AC44" s="1070"/>
      <c r="AD44" s="1070"/>
      <c r="AE44" s="1070"/>
      <c r="AF44" s="1070"/>
      <c r="AG44" s="1070"/>
      <c r="AH44" s="1070"/>
      <c r="AI44" s="1070"/>
      <c r="AJ44" s="1071"/>
    </row>
    <row r="45" spans="1:36" x14ac:dyDescent="0.25">
      <c r="A45" s="1069"/>
      <c r="B45" s="1070"/>
      <c r="C45" s="1070"/>
      <c r="D45" s="1070"/>
      <c r="E45" s="1070"/>
      <c r="F45" s="1070"/>
      <c r="G45" s="1070"/>
      <c r="H45" s="1070"/>
      <c r="I45" s="1070"/>
      <c r="J45" s="1070"/>
      <c r="K45" s="1070"/>
      <c r="L45" s="1070"/>
      <c r="M45" s="1070"/>
      <c r="N45" s="1070"/>
      <c r="O45" s="1070"/>
      <c r="P45" s="1070"/>
      <c r="Q45" s="1070"/>
      <c r="R45" s="1070"/>
      <c r="S45" s="1070"/>
      <c r="T45" s="1070"/>
      <c r="U45" s="1070"/>
      <c r="V45" s="1070"/>
      <c r="W45" s="1070"/>
      <c r="X45" s="1070"/>
      <c r="Y45" s="1070"/>
      <c r="Z45" s="1070"/>
      <c r="AA45" s="1070"/>
      <c r="AB45" s="1070"/>
      <c r="AC45" s="1070"/>
      <c r="AD45" s="1070"/>
      <c r="AE45" s="1070"/>
      <c r="AF45" s="1070"/>
      <c r="AG45" s="1070"/>
      <c r="AH45" s="1070"/>
      <c r="AI45" s="1070"/>
      <c r="AJ45" s="1071"/>
    </row>
    <row r="46" spans="1:36" x14ac:dyDescent="0.25">
      <c r="A46" s="1069"/>
      <c r="B46" s="1070"/>
      <c r="C46" s="1070"/>
      <c r="D46" s="1070"/>
      <c r="E46" s="1070"/>
      <c r="F46" s="1070"/>
      <c r="G46" s="1070"/>
      <c r="H46" s="1070"/>
      <c r="I46" s="1070"/>
      <c r="J46" s="1070"/>
      <c r="K46" s="1070"/>
      <c r="L46" s="1070"/>
      <c r="M46" s="1070"/>
      <c r="N46" s="1070"/>
      <c r="O46" s="1070"/>
      <c r="P46" s="1070"/>
      <c r="Q46" s="1070"/>
      <c r="R46" s="1070"/>
      <c r="S46" s="1070"/>
      <c r="T46" s="1070"/>
      <c r="U46" s="1070"/>
      <c r="V46" s="1070"/>
      <c r="W46" s="1070"/>
      <c r="X46" s="1070"/>
      <c r="Y46" s="1070"/>
      <c r="Z46" s="1070"/>
      <c r="AA46" s="1070"/>
      <c r="AB46" s="1070"/>
      <c r="AC46" s="1070"/>
      <c r="AD46" s="1070"/>
      <c r="AE46" s="1070"/>
      <c r="AF46" s="1070"/>
      <c r="AG46" s="1070"/>
      <c r="AH46" s="1070"/>
      <c r="AI46" s="1070"/>
      <c r="AJ46" s="1071"/>
    </row>
    <row r="47" spans="1:36" x14ac:dyDescent="0.25">
      <c r="A47" s="1069"/>
      <c r="B47" s="1070"/>
      <c r="C47" s="1070"/>
      <c r="D47" s="1070"/>
      <c r="E47" s="1070"/>
      <c r="F47" s="1070"/>
      <c r="G47" s="1070"/>
      <c r="H47" s="1070"/>
      <c r="I47" s="1070"/>
      <c r="J47" s="1070"/>
      <c r="K47" s="1070"/>
      <c r="L47" s="1070"/>
      <c r="M47" s="1070"/>
      <c r="N47" s="1070"/>
      <c r="O47" s="1070"/>
      <c r="P47" s="1070"/>
      <c r="Q47" s="1070"/>
      <c r="R47" s="1070"/>
      <c r="S47" s="1070"/>
      <c r="T47" s="1070"/>
      <c r="U47" s="1070"/>
      <c r="V47" s="1070"/>
      <c r="W47" s="1070"/>
      <c r="X47" s="1070"/>
      <c r="Y47" s="1070"/>
      <c r="Z47" s="1070"/>
      <c r="AA47" s="1070"/>
      <c r="AB47" s="1070"/>
      <c r="AC47" s="1070"/>
      <c r="AD47" s="1070"/>
      <c r="AE47" s="1070"/>
      <c r="AF47" s="1070"/>
      <c r="AG47" s="1070"/>
      <c r="AH47" s="1070"/>
      <c r="AI47" s="1070"/>
      <c r="AJ47" s="1071"/>
    </row>
    <row r="48" spans="1:36" x14ac:dyDescent="0.25">
      <c r="A48" s="1069"/>
      <c r="B48" s="1070"/>
      <c r="C48" s="1070"/>
      <c r="D48" s="1070"/>
      <c r="E48" s="1070"/>
      <c r="F48" s="1070"/>
      <c r="G48" s="1070"/>
      <c r="H48" s="1070"/>
      <c r="I48" s="1070"/>
      <c r="J48" s="1070"/>
      <c r="K48" s="1070"/>
      <c r="L48" s="1070"/>
      <c r="M48" s="1070"/>
      <c r="N48" s="1070"/>
      <c r="O48" s="1070"/>
      <c r="P48" s="1070"/>
      <c r="Q48" s="1070"/>
      <c r="R48" s="1070"/>
      <c r="S48" s="1070"/>
      <c r="T48" s="1070"/>
      <c r="U48" s="1070"/>
      <c r="V48" s="1070"/>
      <c r="W48" s="1070"/>
      <c r="X48" s="1070"/>
      <c r="Y48" s="1070"/>
      <c r="Z48" s="1070"/>
      <c r="AA48" s="1070"/>
      <c r="AB48" s="1070"/>
      <c r="AC48" s="1070"/>
      <c r="AD48" s="1070"/>
      <c r="AE48" s="1070"/>
      <c r="AF48" s="1070"/>
      <c r="AG48" s="1070"/>
      <c r="AH48" s="1070"/>
      <c r="AI48" s="1070"/>
      <c r="AJ48" s="1071"/>
    </row>
    <row r="49" spans="1:36" x14ac:dyDescent="0.25">
      <c r="A49" s="1054" t="s">
        <v>536</v>
      </c>
      <c r="B49" s="1063"/>
      <c r="C49" s="1063"/>
      <c r="D49" s="1063"/>
      <c r="E49" s="1063"/>
      <c r="F49" s="1063"/>
      <c r="G49" s="1063"/>
      <c r="H49" s="1063"/>
      <c r="I49" s="1063"/>
      <c r="J49" s="1063"/>
      <c r="K49" s="1063"/>
      <c r="L49" s="1063"/>
      <c r="M49" s="1063"/>
      <c r="N49" s="1063"/>
      <c r="O49" s="1063"/>
      <c r="P49" s="1063"/>
      <c r="Q49" s="1063"/>
      <c r="R49" s="1063"/>
      <c r="S49" s="1063"/>
      <c r="T49" s="1063"/>
      <c r="U49" s="1063"/>
      <c r="V49" s="141"/>
      <c r="W49" s="141"/>
      <c r="X49" s="141"/>
      <c r="Y49" s="141"/>
      <c r="Z49" s="141"/>
      <c r="AA49" s="141"/>
      <c r="AB49" s="141"/>
      <c r="AC49" s="141"/>
      <c r="AD49" s="141"/>
      <c r="AE49" s="141"/>
      <c r="AF49" s="141"/>
      <c r="AG49" s="141"/>
      <c r="AH49" s="141"/>
      <c r="AI49" s="141"/>
      <c r="AJ49" s="143"/>
    </row>
    <row r="50" spans="1:36" x14ac:dyDescent="0.25">
      <c r="A50" s="1069"/>
      <c r="B50" s="1070"/>
      <c r="C50" s="1070"/>
      <c r="D50" s="1070"/>
      <c r="E50" s="1070"/>
      <c r="F50" s="1070"/>
      <c r="G50" s="1070"/>
      <c r="H50" s="1070"/>
      <c r="I50" s="1070"/>
      <c r="J50" s="1070"/>
      <c r="K50" s="1070"/>
      <c r="L50" s="1070"/>
      <c r="M50" s="1070"/>
      <c r="N50" s="1070"/>
      <c r="O50" s="1070"/>
      <c r="P50" s="1070"/>
      <c r="Q50" s="1070"/>
      <c r="R50" s="1070"/>
      <c r="S50" s="1070"/>
      <c r="T50" s="1070"/>
      <c r="U50" s="1070"/>
      <c r="V50" s="1070"/>
      <c r="W50" s="1070"/>
      <c r="X50" s="1070"/>
      <c r="Y50" s="1070"/>
      <c r="Z50" s="1070"/>
      <c r="AA50" s="1070"/>
      <c r="AB50" s="1070"/>
      <c r="AC50" s="1070"/>
      <c r="AD50" s="1070"/>
      <c r="AE50" s="1070"/>
      <c r="AF50" s="1070"/>
      <c r="AG50" s="1070"/>
      <c r="AH50" s="1070"/>
      <c r="AI50" s="1070"/>
      <c r="AJ50" s="1071"/>
    </row>
    <row r="51" spans="1:36" x14ac:dyDescent="0.25">
      <c r="A51" s="1069"/>
      <c r="B51" s="1070"/>
      <c r="C51" s="1070"/>
      <c r="D51" s="1070"/>
      <c r="E51" s="1070"/>
      <c r="F51" s="1070"/>
      <c r="G51" s="1070"/>
      <c r="H51" s="1070"/>
      <c r="I51" s="1070"/>
      <c r="J51" s="1070"/>
      <c r="K51" s="1070"/>
      <c r="L51" s="1070"/>
      <c r="M51" s="1070"/>
      <c r="N51" s="1070"/>
      <c r="O51" s="1070"/>
      <c r="P51" s="1070"/>
      <c r="Q51" s="1070"/>
      <c r="R51" s="1070"/>
      <c r="S51" s="1070"/>
      <c r="T51" s="1070"/>
      <c r="U51" s="1070"/>
      <c r="V51" s="1070"/>
      <c r="W51" s="1070"/>
      <c r="X51" s="1070"/>
      <c r="Y51" s="1070"/>
      <c r="Z51" s="1070"/>
      <c r="AA51" s="1070"/>
      <c r="AB51" s="1070"/>
      <c r="AC51" s="1070"/>
      <c r="AD51" s="1070"/>
      <c r="AE51" s="1070"/>
      <c r="AF51" s="1070"/>
      <c r="AG51" s="1070"/>
      <c r="AH51" s="1070"/>
      <c r="AI51" s="1070"/>
      <c r="AJ51" s="1071"/>
    </row>
    <row r="52" spans="1:36" x14ac:dyDescent="0.25">
      <c r="A52" s="1069"/>
      <c r="B52" s="1070"/>
      <c r="C52" s="1070"/>
      <c r="D52" s="1070"/>
      <c r="E52" s="1070"/>
      <c r="F52" s="1070"/>
      <c r="G52" s="1070"/>
      <c r="H52" s="1070"/>
      <c r="I52" s="1070"/>
      <c r="J52" s="1070"/>
      <c r="K52" s="1070"/>
      <c r="L52" s="1070"/>
      <c r="M52" s="1070"/>
      <c r="N52" s="1070"/>
      <c r="O52" s="1070"/>
      <c r="P52" s="1070"/>
      <c r="Q52" s="1070"/>
      <c r="R52" s="1070"/>
      <c r="S52" s="1070"/>
      <c r="T52" s="1070"/>
      <c r="U52" s="1070"/>
      <c r="V52" s="1070"/>
      <c r="W52" s="1070"/>
      <c r="X52" s="1070"/>
      <c r="Y52" s="1070"/>
      <c r="Z52" s="1070"/>
      <c r="AA52" s="1070"/>
      <c r="AB52" s="1070"/>
      <c r="AC52" s="1070"/>
      <c r="AD52" s="1070"/>
      <c r="AE52" s="1070"/>
      <c r="AF52" s="1070"/>
      <c r="AG52" s="1070"/>
      <c r="AH52" s="1070"/>
      <c r="AI52" s="1070"/>
      <c r="AJ52" s="1071"/>
    </row>
    <row r="53" spans="1:36" x14ac:dyDescent="0.25">
      <c r="A53" s="1069"/>
      <c r="B53" s="1070"/>
      <c r="C53" s="1070"/>
      <c r="D53" s="1070"/>
      <c r="E53" s="1070"/>
      <c r="F53" s="1070"/>
      <c r="G53" s="1070"/>
      <c r="H53" s="1070"/>
      <c r="I53" s="1070"/>
      <c r="J53" s="1070"/>
      <c r="K53" s="1070"/>
      <c r="L53" s="1070"/>
      <c r="M53" s="1070"/>
      <c r="N53" s="1070"/>
      <c r="O53" s="1070"/>
      <c r="P53" s="1070"/>
      <c r="Q53" s="1070"/>
      <c r="R53" s="1070"/>
      <c r="S53" s="1070"/>
      <c r="T53" s="1070"/>
      <c r="U53" s="1070"/>
      <c r="V53" s="1070"/>
      <c r="W53" s="1070"/>
      <c r="X53" s="1070"/>
      <c r="Y53" s="1070"/>
      <c r="Z53" s="1070"/>
      <c r="AA53" s="1070"/>
      <c r="AB53" s="1070"/>
      <c r="AC53" s="1070"/>
      <c r="AD53" s="1070"/>
      <c r="AE53" s="1070"/>
      <c r="AF53" s="1070"/>
      <c r="AG53" s="1070"/>
      <c r="AH53" s="1070"/>
      <c r="AI53" s="1070"/>
      <c r="AJ53" s="1071"/>
    </row>
    <row r="54" spans="1:36" x14ac:dyDescent="0.25">
      <c r="A54" s="1069"/>
      <c r="B54" s="1070"/>
      <c r="C54" s="1070"/>
      <c r="D54" s="1070"/>
      <c r="E54" s="1070"/>
      <c r="F54" s="1070"/>
      <c r="G54" s="1070"/>
      <c r="H54" s="1070"/>
      <c r="I54" s="1070"/>
      <c r="J54" s="1070"/>
      <c r="K54" s="1070"/>
      <c r="L54" s="1070"/>
      <c r="M54" s="1070"/>
      <c r="N54" s="1070"/>
      <c r="O54" s="1070"/>
      <c r="P54" s="1070"/>
      <c r="Q54" s="1070"/>
      <c r="R54" s="1070"/>
      <c r="S54" s="1070"/>
      <c r="T54" s="1070"/>
      <c r="U54" s="1070"/>
      <c r="V54" s="1070"/>
      <c r="W54" s="1070"/>
      <c r="X54" s="1070"/>
      <c r="Y54" s="1070"/>
      <c r="Z54" s="1070"/>
      <c r="AA54" s="1070"/>
      <c r="AB54" s="1070"/>
      <c r="AC54" s="1070"/>
      <c r="AD54" s="1070"/>
      <c r="AE54" s="1070"/>
      <c r="AF54" s="1070"/>
      <c r="AG54" s="1070"/>
      <c r="AH54" s="1070"/>
      <c r="AI54" s="1070"/>
      <c r="AJ54" s="1071"/>
    </row>
    <row r="55" spans="1:36" x14ac:dyDescent="0.25">
      <c r="A55" s="1069"/>
      <c r="B55" s="1070"/>
      <c r="C55" s="1070"/>
      <c r="D55" s="1070"/>
      <c r="E55" s="1070"/>
      <c r="F55" s="1070"/>
      <c r="G55" s="1070"/>
      <c r="H55" s="1070"/>
      <c r="I55" s="1070"/>
      <c r="J55" s="1070"/>
      <c r="K55" s="1070"/>
      <c r="L55" s="1070"/>
      <c r="M55" s="1070"/>
      <c r="N55" s="1070"/>
      <c r="O55" s="1070"/>
      <c r="P55" s="1070"/>
      <c r="Q55" s="1070"/>
      <c r="R55" s="1070"/>
      <c r="S55" s="1070"/>
      <c r="T55" s="1070"/>
      <c r="U55" s="1070"/>
      <c r="V55" s="1070"/>
      <c r="W55" s="1070"/>
      <c r="X55" s="1070"/>
      <c r="Y55" s="1070"/>
      <c r="Z55" s="1070"/>
      <c r="AA55" s="1070"/>
      <c r="AB55" s="1070"/>
      <c r="AC55" s="1070"/>
      <c r="AD55" s="1070"/>
      <c r="AE55" s="1070"/>
      <c r="AF55" s="1070"/>
      <c r="AG55" s="1070"/>
      <c r="AH55" s="1070"/>
      <c r="AI55" s="1070"/>
      <c r="AJ55" s="1071"/>
    </row>
    <row r="56" spans="1:36" ht="15" customHeight="1" x14ac:dyDescent="0.25">
      <c r="A56" s="1045" t="s">
        <v>537</v>
      </c>
      <c r="B56" s="1046"/>
      <c r="C56" s="1046"/>
      <c r="D56" s="1046"/>
      <c r="E56" s="1046"/>
      <c r="F56" s="1046"/>
      <c r="G56" s="1046"/>
      <c r="H56" s="1046"/>
      <c r="I56" s="1046"/>
      <c r="J56" s="1046"/>
      <c r="K56" s="1046"/>
      <c r="L56" s="1046"/>
      <c r="M56" s="1046"/>
      <c r="N56" s="1046"/>
      <c r="O56" s="1046"/>
      <c r="P56" s="1046"/>
      <c r="Q56" s="1046"/>
      <c r="R56" s="1046"/>
      <c r="S56" s="1046"/>
      <c r="T56" s="1046"/>
      <c r="U56" s="1046"/>
      <c r="V56" s="1046"/>
      <c r="W56" s="1046"/>
      <c r="X56" s="1046"/>
      <c r="Y56" s="1046"/>
      <c r="Z56" s="1046"/>
      <c r="AA56" s="1046"/>
      <c r="AB56" s="1046"/>
      <c r="AC56" s="1046"/>
      <c r="AD56" s="1046"/>
      <c r="AE56" s="1046"/>
      <c r="AF56" s="1046"/>
      <c r="AG56" s="1046"/>
      <c r="AH56" s="1046"/>
      <c r="AI56" s="1046"/>
      <c r="AJ56" s="1047"/>
    </row>
    <row r="57" spans="1:36" x14ac:dyDescent="0.25">
      <c r="A57" s="1045"/>
      <c r="B57" s="1046"/>
      <c r="C57" s="1046"/>
      <c r="D57" s="1046"/>
      <c r="E57" s="1046"/>
      <c r="F57" s="1046"/>
      <c r="G57" s="1046"/>
      <c r="H57" s="1046"/>
      <c r="I57" s="1046"/>
      <c r="J57" s="1046"/>
      <c r="K57" s="1046"/>
      <c r="L57" s="1046"/>
      <c r="M57" s="1046"/>
      <c r="N57" s="1046"/>
      <c r="O57" s="1046"/>
      <c r="P57" s="1046"/>
      <c r="Q57" s="1046"/>
      <c r="R57" s="1046"/>
      <c r="S57" s="1046"/>
      <c r="T57" s="1046"/>
      <c r="U57" s="1046"/>
      <c r="V57" s="1046"/>
      <c r="W57" s="1046"/>
      <c r="X57" s="1046"/>
      <c r="Y57" s="1046"/>
      <c r="Z57" s="1046"/>
      <c r="AA57" s="1046"/>
      <c r="AB57" s="1046"/>
      <c r="AC57" s="1046"/>
      <c r="AD57" s="1046"/>
      <c r="AE57" s="1046"/>
      <c r="AF57" s="1046"/>
      <c r="AG57" s="1046"/>
      <c r="AH57" s="1046"/>
      <c r="AI57" s="1046"/>
      <c r="AJ57" s="1047"/>
    </row>
    <row r="58" spans="1:36" ht="15.75" thickBot="1" x14ac:dyDescent="0.3">
      <c r="A58" s="1056"/>
      <c r="B58" s="1057"/>
      <c r="C58" s="1057"/>
      <c r="D58" s="1057"/>
      <c r="E58" s="1057"/>
      <c r="F58" s="1057"/>
      <c r="G58" s="1057"/>
      <c r="H58" s="1057"/>
      <c r="I58" s="1057"/>
      <c r="J58" s="1057"/>
      <c r="K58" s="1057"/>
      <c r="L58" s="1057"/>
      <c r="M58" s="1057"/>
      <c r="N58" s="1057"/>
      <c r="O58" s="1057"/>
      <c r="P58" s="1057"/>
      <c r="Q58" s="1057"/>
      <c r="R58" s="1057"/>
      <c r="S58" s="1057"/>
      <c r="T58" s="1057"/>
      <c r="U58" s="1057"/>
      <c r="V58" s="1057"/>
      <c r="W58" s="1057"/>
      <c r="X58" s="1057"/>
      <c r="Y58" s="1057"/>
      <c r="Z58" s="1057"/>
      <c r="AA58" s="1057"/>
      <c r="AB58" s="1057"/>
      <c r="AC58" s="1057"/>
      <c r="AD58" s="1057"/>
      <c r="AE58" s="1057"/>
      <c r="AF58" s="1057"/>
      <c r="AG58" s="1057"/>
      <c r="AH58" s="1057"/>
      <c r="AI58" s="1057"/>
      <c r="AJ58" s="1058"/>
    </row>
    <row r="59" spans="1:36" x14ac:dyDescent="0.25">
      <c r="A59" s="861" t="s">
        <v>321</v>
      </c>
      <c r="B59" s="862"/>
      <c r="C59" s="862"/>
      <c r="D59" s="862"/>
      <c r="E59" s="862"/>
      <c r="F59" s="862"/>
      <c r="G59" s="862"/>
      <c r="H59" s="862"/>
      <c r="I59" s="863"/>
      <c r="J59" s="861" t="s">
        <v>322</v>
      </c>
      <c r="K59" s="862"/>
      <c r="L59" s="862"/>
      <c r="M59" s="862"/>
      <c r="N59" s="862"/>
      <c r="O59" s="862"/>
      <c r="P59" s="862"/>
      <c r="Q59" s="862"/>
      <c r="R59" s="863"/>
      <c r="S59" s="861" t="s">
        <v>324</v>
      </c>
      <c r="T59" s="862"/>
      <c r="U59" s="862"/>
      <c r="V59" s="862"/>
      <c r="W59" s="862"/>
      <c r="X59" s="862"/>
      <c r="Y59" s="862"/>
      <c r="Z59" s="862"/>
      <c r="AA59" s="863"/>
      <c r="AB59" s="861" t="s">
        <v>323</v>
      </c>
      <c r="AC59" s="862"/>
      <c r="AD59" s="862"/>
      <c r="AE59" s="862"/>
      <c r="AF59" s="862"/>
      <c r="AG59" s="862"/>
      <c r="AH59" s="862"/>
      <c r="AI59" s="862"/>
      <c r="AJ59" s="863"/>
    </row>
    <row r="60" spans="1:36" x14ac:dyDescent="0.25">
      <c r="A60" s="864"/>
      <c r="B60" s="865"/>
      <c r="C60" s="865"/>
      <c r="D60" s="865"/>
      <c r="E60" s="865"/>
      <c r="F60" s="865"/>
      <c r="G60" s="865"/>
      <c r="H60" s="865"/>
      <c r="I60" s="866"/>
      <c r="J60" s="864"/>
      <c r="K60" s="865"/>
      <c r="L60" s="865"/>
      <c r="M60" s="865"/>
      <c r="N60" s="865"/>
      <c r="O60" s="865"/>
      <c r="P60" s="865"/>
      <c r="Q60" s="865"/>
      <c r="R60" s="866"/>
      <c r="S60" s="864"/>
      <c r="T60" s="865"/>
      <c r="U60" s="865"/>
      <c r="V60" s="865"/>
      <c r="W60" s="865"/>
      <c r="X60" s="865"/>
      <c r="Y60" s="865"/>
      <c r="Z60" s="865"/>
      <c r="AA60" s="866"/>
      <c r="AB60" s="864"/>
      <c r="AC60" s="865"/>
      <c r="AD60" s="865"/>
      <c r="AE60" s="865"/>
      <c r="AF60" s="865"/>
      <c r="AG60" s="865"/>
      <c r="AH60" s="865"/>
      <c r="AI60" s="865"/>
      <c r="AJ60" s="866"/>
    </row>
    <row r="61" spans="1:36" x14ac:dyDescent="0.25">
      <c r="A61" s="520" t="e" vm="5">
        <f>'CARGAR datos'!I9</f>
        <v>#VALUE!</v>
      </c>
      <c r="B61" s="521"/>
      <c r="C61" s="521"/>
      <c r="D61" s="521"/>
      <c r="E61" s="521"/>
      <c r="F61" s="521"/>
      <c r="G61" s="521"/>
      <c r="H61" s="521"/>
      <c r="I61" s="522"/>
      <c r="J61" s="520" t="e" vm="4">
        <f>'CARGAR datos'!L9</f>
        <v>#VALUE!</v>
      </c>
      <c r="K61" s="521"/>
      <c r="L61" s="521"/>
      <c r="M61" s="521"/>
      <c r="N61" s="521"/>
      <c r="O61" s="521"/>
      <c r="P61" s="521"/>
      <c r="Q61" s="521"/>
      <c r="R61" s="522"/>
      <c r="S61" s="142"/>
      <c r="T61" s="141"/>
      <c r="U61" s="141"/>
      <c r="V61" s="141"/>
      <c r="W61" s="141"/>
      <c r="X61" s="141"/>
      <c r="Y61" s="141"/>
      <c r="Z61" s="141"/>
      <c r="AA61" s="143"/>
      <c r="AB61" s="142"/>
      <c r="AC61" s="141"/>
      <c r="AD61" s="141"/>
      <c r="AE61" s="141"/>
      <c r="AF61" s="141"/>
      <c r="AG61" s="141"/>
      <c r="AH61" s="141"/>
      <c r="AI61" s="141"/>
      <c r="AJ61" s="143"/>
    </row>
    <row r="62" spans="1:36" x14ac:dyDescent="0.25">
      <c r="A62" s="520"/>
      <c r="B62" s="521"/>
      <c r="C62" s="521"/>
      <c r="D62" s="521"/>
      <c r="E62" s="521"/>
      <c r="F62" s="521"/>
      <c r="G62" s="521"/>
      <c r="H62" s="521"/>
      <c r="I62" s="522"/>
      <c r="J62" s="520"/>
      <c r="K62" s="521"/>
      <c r="L62" s="521"/>
      <c r="M62" s="521"/>
      <c r="N62" s="521"/>
      <c r="O62" s="521"/>
      <c r="P62" s="521"/>
      <c r="Q62" s="521"/>
      <c r="R62" s="522"/>
      <c r="S62" s="142"/>
      <c r="T62" s="141"/>
      <c r="U62" s="141"/>
      <c r="V62" s="141"/>
      <c r="W62" s="141"/>
      <c r="X62" s="141"/>
      <c r="Y62" s="141"/>
      <c r="Z62" s="141"/>
      <c r="AA62" s="143"/>
      <c r="AB62" s="142"/>
      <c r="AC62" s="141"/>
      <c r="AD62" s="141"/>
      <c r="AE62" s="141"/>
      <c r="AF62" s="141"/>
      <c r="AG62" s="141"/>
      <c r="AH62" s="141"/>
      <c r="AI62" s="141"/>
      <c r="AJ62" s="143"/>
    </row>
    <row r="63" spans="1:36" x14ac:dyDescent="0.25">
      <c r="A63" s="520"/>
      <c r="B63" s="521"/>
      <c r="C63" s="521"/>
      <c r="D63" s="521"/>
      <c r="E63" s="521"/>
      <c r="F63" s="521"/>
      <c r="G63" s="521"/>
      <c r="H63" s="521"/>
      <c r="I63" s="522"/>
      <c r="J63" s="520"/>
      <c r="K63" s="521"/>
      <c r="L63" s="521"/>
      <c r="M63" s="521"/>
      <c r="N63" s="521"/>
      <c r="O63" s="521"/>
      <c r="P63" s="521"/>
      <c r="Q63" s="521"/>
      <c r="R63" s="522"/>
      <c r="S63" s="142"/>
      <c r="T63" s="141"/>
      <c r="U63" s="141"/>
      <c r="V63" s="141"/>
      <c r="W63" s="141"/>
      <c r="X63" s="141"/>
      <c r="Y63" s="141"/>
      <c r="Z63" s="141"/>
      <c r="AA63" s="143"/>
      <c r="AB63" s="142"/>
      <c r="AC63" s="141"/>
      <c r="AD63" s="141"/>
      <c r="AE63" s="141"/>
      <c r="AF63" s="141"/>
      <c r="AG63" s="141"/>
      <c r="AH63" s="141"/>
      <c r="AI63" s="141"/>
      <c r="AJ63" s="143"/>
    </row>
    <row r="64" spans="1:36" x14ac:dyDescent="0.25">
      <c r="A64" s="520"/>
      <c r="B64" s="521"/>
      <c r="C64" s="521"/>
      <c r="D64" s="521"/>
      <c r="E64" s="521"/>
      <c r="F64" s="521"/>
      <c r="G64" s="521"/>
      <c r="H64" s="521"/>
      <c r="I64" s="522"/>
      <c r="J64" s="520"/>
      <c r="K64" s="521"/>
      <c r="L64" s="521"/>
      <c r="M64" s="521"/>
      <c r="N64" s="521"/>
      <c r="O64" s="521"/>
      <c r="P64" s="521"/>
      <c r="Q64" s="521"/>
      <c r="R64" s="522"/>
      <c r="S64" s="142"/>
      <c r="T64" s="141"/>
      <c r="U64" s="141"/>
      <c r="V64" s="141"/>
      <c r="W64" s="141"/>
      <c r="X64" s="141"/>
      <c r="Y64" s="141"/>
      <c r="Z64" s="141"/>
      <c r="AA64" s="143"/>
      <c r="AB64" s="142"/>
      <c r="AC64" s="141"/>
      <c r="AD64" s="141"/>
      <c r="AE64" s="141"/>
      <c r="AF64" s="141"/>
      <c r="AG64" s="141"/>
      <c r="AH64" s="141"/>
      <c r="AI64" s="141"/>
      <c r="AJ64" s="143"/>
    </row>
    <row r="65" spans="1:36" ht="15" customHeight="1" x14ac:dyDescent="0.25">
      <c r="A65" s="520"/>
      <c r="B65" s="521"/>
      <c r="C65" s="521"/>
      <c r="D65" s="521"/>
      <c r="E65" s="521"/>
      <c r="F65" s="521"/>
      <c r="G65" s="521"/>
      <c r="H65" s="521"/>
      <c r="I65" s="522"/>
      <c r="J65" s="520"/>
      <c r="K65" s="521"/>
      <c r="L65" s="521"/>
      <c r="M65" s="521"/>
      <c r="N65" s="521"/>
      <c r="O65" s="521"/>
      <c r="P65" s="521"/>
      <c r="Q65" s="521"/>
      <c r="R65" s="522"/>
      <c r="S65" s="142"/>
      <c r="T65" s="141"/>
      <c r="U65" s="141"/>
      <c r="V65" s="141"/>
      <c r="W65" s="141"/>
      <c r="X65" s="141"/>
      <c r="Y65" s="141"/>
      <c r="Z65" s="141"/>
      <c r="AA65" s="143"/>
      <c r="AB65" s="142"/>
      <c r="AC65" s="141"/>
      <c r="AD65" s="141"/>
      <c r="AE65" s="141"/>
      <c r="AF65" s="141"/>
      <c r="AG65" s="141"/>
      <c r="AH65" s="141"/>
      <c r="AI65" s="141"/>
      <c r="AJ65" s="143"/>
    </row>
    <row r="66" spans="1:36" x14ac:dyDescent="0.25">
      <c r="A66" s="852" t="str">
        <f>'CARGAR datos'!E18</f>
        <v>-</v>
      </c>
      <c r="B66" s="853"/>
      <c r="C66" s="853"/>
      <c r="D66" s="853"/>
      <c r="E66" s="853"/>
      <c r="F66" s="853"/>
      <c r="G66" s="853"/>
      <c r="H66" s="853"/>
      <c r="I66" s="854"/>
      <c r="J66" s="911" t="str">
        <f>'CARGAR datos'!E8</f>
        <v>-</v>
      </c>
      <c r="K66" s="853"/>
      <c r="L66" s="853"/>
      <c r="M66" s="853"/>
      <c r="N66" s="853"/>
      <c r="O66" s="853"/>
      <c r="P66" s="853"/>
      <c r="Q66" s="853"/>
      <c r="R66" s="854"/>
      <c r="S66" s="142"/>
      <c r="T66" s="141"/>
      <c r="U66" s="141"/>
      <c r="V66" s="141"/>
      <c r="W66" s="141"/>
      <c r="X66" s="141"/>
      <c r="Y66" s="141"/>
      <c r="Z66" s="141"/>
      <c r="AA66" s="143"/>
      <c r="AB66" s="142"/>
      <c r="AC66" s="141"/>
      <c r="AD66" s="141"/>
      <c r="AE66" s="141"/>
      <c r="AF66" s="141"/>
      <c r="AG66" s="141"/>
      <c r="AH66" s="141"/>
      <c r="AI66" s="141"/>
      <c r="AJ66" s="143"/>
    </row>
    <row r="67" spans="1:36" ht="15" customHeight="1" x14ac:dyDescent="0.25">
      <c r="A67" s="142"/>
      <c r="B67" s="141"/>
      <c r="C67" s="859" t="str">
        <f>'CARGAR datos'!E23</f>
        <v>-</v>
      </c>
      <c r="D67" s="859"/>
      <c r="E67" s="859"/>
      <c r="F67" s="859"/>
      <c r="G67" s="859"/>
      <c r="H67" s="141"/>
      <c r="I67" s="143"/>
      <c r="J67" s="156"/>
      <c r="K67" s="856" t="str">
        <f>'CARGAR datos'!E9</f>
        <v>-</v>
      </c>
      <c r="L67" s="856"/>
      <c r="M67" s="856"/>
      <c r="N67" s="856"/>
      <c r="O67" s="856"/>
      <c r="P67" s="856"/>
      <c r="Q67" s="856"/>
      <c r="R67" s="158"/>
      <c r="S67" s="142"/>
      <c r="T67" s="141"/>
      <c r="U67" s="141"/>
      <c r="V67" s="141"/>
      <c r="W67" s="141"/>
      <c r="X67" s="141"/>
      <c r="Y67" s="141"/>
      <c r="Z67" s="141"/>
      <c r="AA67" s="143"/>
      <c r="AB67" s="142"/>
      <c r="AC67" s="141"/>
      <c r="AD67" s="141"/>
      <c r="AE67" s="141"/>
      <c r="AF67" s="141"/>
      <c r="AG67" s="141"/>
      <c r="AH67" s="141"/>
      <c r="AI67" s="141"/>
      <c r="AJ67" s="143"/>
    </row>
    <row r="68" spans="1:36" ht="15.75" thickBot="1" x14ac:dyDescent="0.3">
      <c r="A68" s="145"/>
      <c r="B68" s="169" t="s">
        <v>325</v>
      </c>
      <c r="C68" s="146"/>
      <c r="D68" s="146"/>
      <c r="E68" s="860">
        <f>'CARGAR datos'!Z23</f>
        <v>45275</v>
      </c>
      <c r="F68" s="860"/>
      <c r="G68" s="860"/>
      <c r="H68" s="860"/>
      <c r="I68" s="147"/>
      <c r="J68" s="145"/>
      <c r="K68" s="169" t="s">
        <v>325</v>
      </c>
      <c r="L68" s="146"/>
      <c r="M68" s="146"/>
      <c r="N68" s="860">
        <f>'CARGAR datos'!Z23</f>
        <v>45275</v>
      </c>
      <c r="O68" s="860"/>
      <c r="P68" s="860"/>
      <c r="Q68" s="860"/>
      <c r="R68" s="147"/>
      <c r="S68" s="145"/>
      <c r="T68" s="169" t="s">
        <v>325</v>
      </c>
      <c r="U68" s="146"/>
      <c r="V68" s="146"/>
      <c r="W68" s="858"/>
      <c r="X68" s="858"/>
      <c r="Y68" s="858"/>
      <c r="Z68" s="858"/>
      <c r="AA68" s="147"/>
      <c r="AB68" s="145"/>
      <c r="AC68" s="169" t="s">
        <v>325</v>
      </c>
      <c r="AD68" s="146"/>
      <c r="AE68" s="146"/>
      <c r="AF68" s="858"/>
      <c r="AG68" s="858"/>
      <c r="AH68" s="858"/>
      <c r="AI68" s="858"/>
      <c r="AJ68" s="147"/>
    </row>
    <row r="70" spans="1:36" x14ac:dyDescent="0.25">
      <c r="AD70" s="1044" t="s">
        <v>539</v>
      </c>
      <c r="AE70" s="1044"/>
      <c r="AF70" s="1044"/>
      <c r="AG70" s="1044"/>
    </row>
    <row r="73" spans="1:36" ht="15.75" thickBot="1" x14ac:dyDescent="0.3"/>
    <row r="74" spans="1:36" ht="15" customHeight="1" x14ac:dyDescent="0.25">
      <c r="A74" s="517" t="e" vm="8">
        <v>#VALUE!</v>
      </c>
      <c r="B74" s="518"/>
      <c r="C74" s="518"/>
      <c r="D74" s="518"/>
      <c r="E74" s="518"/>
      <c r="F74" s="518"/>
      <c r="G74" s="518"/>
      <c r="H74" s="518"/>
      <c r="I74" s="519"/>
      <c r="J74" s="526" t="s">
        <v>592</v>
      </c>
      <c r="K74" s="527"/>
      <c r="L74" s="527"/>
      <c r="M74" s="527"/>
      <c r="N74" s="527"/>
      <c r="O74" s="527"/>
      <c r="P74" s="527"/>
      <c r="Q74" s="527"/>
      <c r="R74" s="527"/>
      <c r="S74" s="527"/>
      <c r="T74" s="527"/>
      <c r="U74" s="527"/>
      <c r="V74" s="527"/>
      <c r="W74" s="527"/>
      <c r="X74" s="527"/>
      <c r="Y74" s="527"/>
      <c r="Z74" s="527"/>
      <c r="AA74" s="527"/>
      <c r="AB74" s="527"/>
      <c r="AC74" s="527"/>
      <c r="AD74" s="527"/>
      <c r="AE74" s="527"/>
      <c r="AF74" s="527"/>
      <c r="AG74" s="527"/>
      <c r="AH74" s="527"/>
      <c r="AI74" s="527"/>
      <c r="AJ74" s="528"/>
    </row>
    <row r="75" spans="1:36" ht="15" customHeight="1" x14ac:dyDescent="0.25">
      <c r="A75" s="520"/>
      <c r="B75" s="521"/>
      <c r="C75" s="521"/>
      <c r="D75" s="521"/>
      <c r="E75" s="521"/>
      <c r="F75" s="521"/>
      <c r="G75" s="521"/>
      <c r="H75" s="521"/>
      <c r="I75" s="522"/>
      <c r="J75" s="529"/>
      <c r="K75" s="530"/>
      <c r="L75" s="530"/>
      <c r="M75" s="530"/>
      <c r="N75" s="530"/>
      <c r="O75" s="530"/>
      <c r="P75" s="530"/>
      <c r="Q75" s="530"/>
      <c r="R75" s="530"/>
      <c r="S75" s="530"/>
      <c r="T75" s="530"/>
      <c r="U75" s="530"/>
      <c r="V75" s="530"/>
      <c r="W75" s="530"/>
      <c r="X75" s="530"/>
      <c r="Y75" s="530"/>
      <c r="Z75" s="530"/>
      <c r="AA75" s="530"/>
      <c r="AB75" s="530"/>
      <c r="AC75" s="530"/>
      <c r="AD75" s="530"/>
      <c r="AE75" s="530"/>
      <c r="AF75" s="530"/>
      <c r="AG75" s="530"/>
      <c r="AH75" s="530"/>
      <c r="AI75" s="530"/>
      <c r="AJ75" s="531"/>
    </row>
    <row r="76" spans="1:36" ht="15" customHeight="1" x14ac:dyDescent="0.25">
      <c r="A76" s="520"/>
      <c r="B76" s="521"/>
      <c r="C76" s="521"/>
      <c r="D76" s="521"/>
      <c r="E76" s="521"/>
      <c r="F76" s="521"/>
      <c r="G76" s="521"/>
      <c r="H76" s="521"/>
      <c r="I76" s="522"/>
      <c r="J76" s="529"/>
      <c r="K76" s="530"/>
      <c r="L76" s="530"/>
      <c r="M76" s="530"/>
      <c r="N76" s="530"/>
      <c r="O76" s="530"/>
      <c r="P76" s="530"/>
      <c r="Q76" s="530"/>
      <c r="R76" s="530"/>
      <c r="S76" s="530"/>
      <c r="T76" s="530"/>
      <c r="U76" s="530"/>
      <c r="V76" s="530"/>
      <c r="W76" s="530"/>
      <c r="X76" s="530"/>
      <c r="Y76" s="530"/>
      <c r="Z76" s="530"/>
      <c r="AA76" s="530"/>
      <c r="AB76" s="530"/>
      <c r="AC76" s="530"/>
      <c r="AD76" s="530"/>
      <c r="AE76" s="530"/>
      <c r="AF76" s="530"/>
      <c r="AG76" s="530"/>
      <c r="AH76" s="530"/>
      <c r="AI76" s="530"/>
      <c r="AJ76" s="531"/>
    </row>
    <row r="77" spans="1:36" ht="15" customHeight="1" x14ac:dyDescent="0.25">
      <c r="A77" s="520"/>
      <c r="B77" s="521"/>
      <c r="C77" s="521"/>
      <c r="D77" s="521"/>
      <c r="E77" s="521"/>
      <c r="F77" s="521"/>
      <c r="G77" s="521"/>
      <c r="H77" s="521"/>
      <c r="I77" s="522"/>
      <c r="J77" s="1048" t="s">
        <v>528</v>
      </c>
      <c r="K77" s="1049"/>
      <c r="L77" s="1049"/>
      <c r="M77" s="1049"/>
      <c r="N77" s="1049"/>
      <c r="O77" s="1049"/>
      <c r="P77" s="1049"/>
      <c r="Q77" s="1049"/>
      <c r="R77" s="1049"/>
      <c r="S77" s="1049"/>
      <c r="T77" s="1049"/>
      <c r="U77" s="1049"/>
      <c r="V77" s="1049"/>
      <c r="W77" s="1049"/>
      <c r="X77" s="1049"/>
      <c r="Y77" s="1049"/>
      <c r="Z77" s="1049"/>
      <c r="AA77" s="1049"/>
      <c r="AB77" s="1049"/>
      <c r="AC77" s="1049"/>
      <c r="AD77" s="1049"/>
      <c r="AE77" s="1049"/>
      <c r="AF77" s="1049"/>
      <c r="AG77" s="1049"/>
      <c r="AH77" s="1049"/>
      <c r="AI77" s="1049"/>
      <c r="AJ77" s="1050"/>
    </row>
    <row r="78" spans="1:36" x14ac:dyDescent="0.25">
      <c r="A78" s="520"/>
      <c r="B78" s="521"/>
      <c r="C78" s="521"/>
      <c r="D78" s="521"/>
      <c r="E78" s="521"/>
      <c r="F78" s="521"/>
      <c r="G78" s="521"/>
      <c r="H78" s="521"/>
      <c r="I78" s="522"/>
      <c r="J78" s="1048"/>
      <c r="K78" s="1049"/>
      <c r="L78" s="1049"/>
      <c r="M78" s="1049"/>
      <c r="N78" s="1049"/>
      <c r="O78" s="1049"/>
      <c r="P78" s="1049"/>
      <c r="Q78" s="1049"/>
      <c r="R78" s="1049"/>
      <c r="S78" s="1049"/>
      <c r="T78" s="1049"/>
      <c r="U78" s="1049"/>
      <c r="V78" s="1049"/>
      <c r="W78" s="1049"/>
      <c r="X78" s="1049"/>
      <c r="Y78" s="1049"/>
      <c r="Z78" s="1049"/>
      <c r="AA78" s="1049"/>
      <c r="AB78" s="1049"/>
      <c r="AC78" s="1049"/>
      <c r="AD78" s="1049"/>
      <c r="AE78" s="1049"/>
      <c r="AF78" s="1049"/>
      <c r="AG78" s="1049"/>
      <c r="AH78" s="1049"/>
      <c r="AI78" s="1049"/>
      <c r="AJ78" s="1050"/>
    </row>
    <row r="79" spans="1:36" x14ac:dyDescent="0.25">
      <c r="A79" s="520"/>
      <c r="B79" s="521"/>
      <c r="C79" s="521"/>
      <c r="D79" s="521"/>
      <c r="E79" s="521"/>
      <c r="F79" s="521"/>
      <c r="G79" s="521"/>
      <c r="H79" s="521"/>
      <c r="I79" s="522"/>
      <c r="J79" s="1048"/>
      <c r="K79" s="1049"/>
      <c r="L79" s="1049"/>
      <c r="M79" s="1049"/>
      <c r="N79" s="1049"/>
      <c r="O79" s="1049"/>
      <c r="P79" s="1049"/>
      <c r="Q79" s="1049"/>
      <c r="R79" s="1049"/>
      <c r="S79" s="1049"/>
      <c r="T79" s="1049"/>
      <c r="U79" s="1049"/>
      <c r="V79" s="1049"/>
      <c r="W79" s="1049"/>
      <c r="X79" s="1049"/>
      <c r="Y79" s="1049"/>
      <c r="Z79" s="1049"/>
      <c r="AA79" s="1049"/>
      <c r="AB79" s="1049"/>
      <c r="AC79" s="1049"/>
      <c r="AD79" s="1049"/>
      <c r="AE79" s="1049"/>
      <c r="AF79" s="1049"/>
      <c r="AG79" s="1049"/>
      <c r="AH79" s="1049"/>
      <c r="AI79" s="1049"/>
      <c r="AJ79" s="1050"/>
    </row>
    <row r="80" spans="1:36" x14ac:dyDescent="0.25">
      <c r="A80" s="520"/>
      <c r="B80" s="521"/>
      <c r="C80" s="521"/>
      <c r="D80" s="521"/>
      <c r="E80" s="521"/>
      <c r="F80" s="521"/>
      <c r="G80" s="521"/>
      <c r="H80" s="521"/>
      <c r="I80" s="522"/>
      <c r="J80" s="1048"/>
      <c r="K80" s="1049"/>
      <c r="L80" s="1049"/>
      <c r="M80" s="1049"/>
      <c r="N80" s="1049"/>
      <c r="O80" s="1049"/>
      <c r="P80" s="1049"/>
      <c r="Q80" s="1049"/>
      <c r="R80" s="1049"/>
      <c r="S80" s="1049"/>
      <c r="T80" s="1049"/>
      <c r="U80" s="1049"/>
      <c r="V80" s="1049"/>
      <c r="W80" s="1049"/>
      <c r="X80" s="1049"/>
      <c r="Y80" s="1049"/>
      <c r="Z80" s="1049"/>
      <c r="AA80" s="1049"/>
      <c r="AB80" s="1049"/>
      <c r="AC80" s="1049"/>
      <c r="AD80" s="1049"/>
      <c r="AE80" s="1049"/>
      <c r="AF80" s="1049"/>
      <c r="AG80" s="1049"/>
      <c r="AH80" s="1049"/>
      <c r="AI80" s="1049"/>
      <c r="AJ80" s="1050"/>
    </row>
    <row r="81" spans="1:36" ht="15.75" thickBot="1" x14ac:dyDescent="0.3">
      <c r="A81" s="520"/>
      <c r="B81" s="521"/>
      <c r="C81" s="521"/>
      <c r="D81" s="521"/>
      <c r="E81" s="521"/>
      <c r="F81" s="521"/>
      <c r="G81" s="521"/>
      <c r="H81" s="521"/>
      <c r="I81" s="522"/>
      <c r="J81" s="1051"/>
      <c r="K81" s="1052"/>
      <c r="L81" s="1052"/>
      <c r="M81" s="1052"/>
      <c r="N81" s="1052"/>
      <c r="O81" s="1052"/>
      <c r="P81" s="1052"/>
      <c r="Q81" s="1052"/>
      <c r="R81" s="1052"/>
      <c r="S81" s="1052"/>
      <c r="T81" s="1052"/>
      <c r="U81" s="1052"/>
      <c r="V81" s="1052"/>
      <c r="W81" s="1052"/>
      <c r="X81" s="1052"/>
      <c r="Y81" s="1052"/>
      <c r="Z81" s="1052"/>
      <c r="AA81" s="1052"/>
      <c r="AB81" s="1052"/>
      <c r="AC81" s="1052"/>
      <c r="AD81" s="1052"/>
      <c r="AE81" s="1052"/>
      <c r="AF81" s="1052"/>
      <c r="AG81" s="1052"/>
      <c r="AH81" s="1052"/>
      <c r="AI81" s="1052"/>
      <c r="AJ81" s="1053"/>
    </row>
    <row r="82" spans="1:36" x14ac:dyDescent="0.25">
      <c r="A82" s="135"/>
      <c r="B82" s="136"/>
      <c r="C82" s="136"/>
      <c r="D82" s="136"/>
      <c r="E82" s="136"/>
      <c r="F82" s="136"/>
      <c r="G82" s="136"/>
      <c r="H82" s="136"/>
      <c r="I82" s="136"/>
      <c r="J82" s="366"/>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2"/>
    </row>
    <row r="83" spans="1:36" x14ac:dyDescent="0.25">
      <c r="A83" s="142"/>
      <c r="B83" s="875" t="s">
        <v>387</v>
      </c>
      <c r="C83" s="875"/>
      <c r="D83" s="875"/>
      <c r="E83" s="875"/>
      <c r="F83" s="875"/>
      <c r="G83" s="875"/>
      <c r="H83" s="877" t="str">
        <f>'CARGAR datos'!E8</f>
        <v>-</v>
      </c>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c r="AG83" s="877"/>
      <c r="AH83" s="877"/>
      <c r="AI83" s="877"/>
      <c r="AJ83" s="1060"/>
    </row>
    <row r="84" spans="1:36" x14ac:dyDescent="0.25">
      <c r="A84" s="142"/>
      <c r="B84" s="875" t="s">
        <v>520</v>
      </c>
      <c r="C84" s="875"/>
      <c r="D84" s="875"/>
      <c r="E84" s="875"/>
      <c r="F84" s="877" t="str">
        <f>'CARGAR datos'!E28</f>
        <v>-</v>
      </c>
      <c r="G84" s="877"/>
      <c r="H84" s="877"/>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877"/>
      <c r="AG84" s="148" t="s">
        <v>180</v>
      </c>
      <c r="AH84" s="877" t="str">
        <f>'CARGAR datos'!I28</f>
        <v>-</v>
      </c>
      <c r="AI84" s="877"/>
      <c r="AJ84" s="1060"/>
    </row>
    <row r="85" spans="1:36" x14ac:dyDescent="0.25">
      <c r="A85" s="142"/>
      <c r="B85" s="875" t="s">
        <v>521</v>
      </c>
      <c r="C85" s="875"/>
      <c r="D85" s="875"/>
      <c r="E85" s="875"/>
      <c r="F85" s="875"/>
      <c r="G85" s="875"/>
      <c r="H85" s="875"/>
      <c r="I85" s="875"/>
      <c r="J85" s="875"/>
      <c r="K85" s="875"/>
      <c r="L85" s="875" t="s">
        <v>522</v>
      </c>
      <c r="M85" s="875"/>
      <c r="N85" s="521" t="str">
        <f>'CARGAR datos'!F30</f>
        <v>-</v>
      </c>
      <c r="O85" s="521"/>
      <c r="P85" s="875" t="s">
        <v>523</v>
      </c>
      <c r="Q85" s="875"/>
      <c r="R85" s="875"/>
      <c r="S85" s="521" t="str">
        <f>'CARGAR datos'!H30</f>
        <v>-</v>
      </c>
      <c r="T85" s="521"/>
      <c r="U85" s="875" t="s">
        <v>524</v>
      </c>
      <c r="V85" s="875"/>
      <c r="W85" s="521" t="str">
        <f>'CARGAR datos'!J30</f>
        <v>-</v>
      </c>
      <c r="X85" s="521"/>
      <c r="Y85" s="521"/>
      <c r="Z85" s="875" t="s">
        <v>525</v>
      </c>
      <c r="AA85" s="875"/>
      <c r="AB85" s="521" t="str">
        <f>'CARGAR datos'!L30</f>
        <v>-</v>
      </c>
      <c r="AC85" s="521"/>
      <c r="AD85" s="875" t="s">
        <v>526</v>
      </c>
      <c r="AE85" s="875"/>
      <c r="AF85" s="521" t="str">
        <f>'CARGAR datos'!O30</f>
        <v>-</v>
      </c>
      <c r="AG85" s="521"/>
      <c r="AH85" s="521"/>
      <c r="AI85" s="521"/>
      <c r="AJ85" s="522"/>
    </row>
    <row r="86" spans="1:36" x14ac:dyDescent="0.25">
      <c r="A86" s="142"/>
      <c r="B86" s="875" t="s">
        <v>478</v>
      </c>
      <c r="C86" s="875"/>
      <c r="D86" s="875"/>
      <c r="E86" s="875"/>
      <c r="F86" s="875"/>
      <c r="G86" s="877" t="str">
        <f>'CARGAR datos'!E29</f>
        <v>BAHIA BLANCA</v>
      </c>
      <c r="H86" s="877"/>
      <c r="I86" s="877"/>
      <c r="J86" s="877"/>
      <c r="K86" s="877"/>
      <c r="L86" s="877"/>
      <c r="M86" s="877"/>
      <c r="N86" s="877"/>
      <c r="O86" s="877"/>
      <c r="P86" s="877"/>
      <c r="Q86" s="877"/>
      <c r="R86" s="148"/>
      <c r="S86" s="148"/>
      <c r="T86" s="141"/>
      <c r="U86" s="141"/>
      <c r="V86" s="141"/>
      <c r="W86" s="148"/>
      <c r="X86" s="148"/>
      <c r="Y86" s="148"/>
      <c r="Z86" s="148"/>
      <c r="AA86" s="148"/>
      <c r="AB86" s="148"/>
      <c r="AC86" s="148"/>
      <c r="AD86" s="141"/>
      <c r="AE86" s="141"/>
      <c r="AF86" s="141"/>
      <c r="AG86" s="141"/>
      <c r="AH86" s="141"/>
      <c r="AI86" s="141"/>
      <c r="AJ86" s="143"/>
    </row>
    <row r="87" spans="1:36" x14ac:dyDescent="0.25">
      <c r="A87" s="142"/>
      <c r="B87" s="875" t="s">
        <v>527</v>
      </c>
      <c r="C87" s="875"/>
      <c r="D87" s="875"/>
      <c r="E87" s="875"/>
      <c r="F87" s="875"/>
      <c r="G87" s="875"/>
      <c r="H87" s="877" t="str">
        <f>'CARGAR datos'!E18</f>
        <v>-</v>
      </c>
      <c r="I87" s="877"/>
      <c r="J87" s="877"/>
      <c r="K87" s="877"/>
      <c r="L87" s="877"/>
      <c r="M87" s="877"/>
      <c r="N87" s="877"/>
      <c r="O87" s="877"/>
      <c r="P87" s="877"/>
      <c r="Q87" s="877"/>
      <c r="R87" s="877"/>
      <c r="S87" s="877"/>
      <c r="T87" s="877"/>
      <c r="U87" s="877"/>
      <c r="V87" s="877"/>
      <c r="W87" s="141"/>
      <c r="X87" s="141"/>
      <c r="Y87" s="141"/>
      <c r="Z87" s="141"/>
      <c r="AA87" s="141"/>
      <c r="AB87" s="141"/>
      <c r="AC87" s="141"/>
      <c r="AD87" s="141"/>
      <c r="AE87" s="141"/>
      <c r="AF87" s="141"/>
      <c r="AG87" s="141"/>
      <c r="AH87" s="141"/>
      <c r="AI87" s="141"/>
      <c r="AJ87" s="143"/>
    </row>
    <row r="88" spans="1:36" x14ac:dyDescent="0.25">
      <c r="A88" s="142"/>
      <c r="B88" s="875" t="s">
        <v>270</v>
      </c>
      <c r="C88" s="875"/>
      <c r="D88" s="875"/>
      <c r="E88" s="875"/>
      <c r="F88" s="875"/>
      <c r="G88" s="877" t="str">
        <f>'CARGAR datos'!E23</f>
        <v>-</v>
      </c>
      <c r="H88" s="877"/>
      <c r="I88" s="877"/>
      <c r="J88" s="877"/>
      <c r="K88" s="877"/>
      <c r="L88" s="877"/>
      <c r="M88" s="148"/>
      <c r="N88" s="148"/>
      <c r="O88" s="148"/>
      <c r="P88" s="148"/>
      <c r="Q88" s="148"/>
      <c r="R88" s="148"/>
      <c r="S88" s="148"/>
      <c r="T88" s="148"/>
      <c r="U88" s="148"/>
      <c r="V88" s="148"/>
      <c r="W88" s="141"/>
      <c r="X88" s="141"/>
      <c r="Y88" s="141"/>
      <c r="Z88" s="141"/>
      <c r="AA88" s="148"/>
      <c r="AB88" s="148"/>
      <c r="AC88" s="148"/>
      <c r="AD88" s="148"/>
      <c r="AE88" s="148"/>
      <c r="AF88" s="141"/>
      <c r="AG88" s="141"/>
      <c r="AH88" s="141"/>
      <c r="AI88" s="141"/>
      <c r="AJ88" s="143"/>
    </row>
    <row r="89" spans="1:36" ht="15.75" thickBot="1" x14ac:dyDescent="0.3">
      <c r="A89" s="145"/>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7"/>
    </row>
    <row r="90" spans="1:36" x14ac:dyDescent="0.25">
      <c r="A90" s="135"/>
      <c r="B90" s="136"/>
      <c r="C90" s="136"/>
      <c r="D90" s="153"/>
      <c r="E90" s="153"/>
      <c r="F90" s="153"/>
      <c r="G90" s="136"/>
      <c r="H90" s="136"/>
      <c r="I90" s="136"/>
      <c r="J90" s="136"/>
      <c r="K90" s="136"/>
      <c r="L90" s="136"/>
      <c r="M90" s="136"/>
      <c r="N90" s="136"/>
      <c r="O90" s="153"/>
      <c r="P90" s="153"/>
      <c r="Q90" s="153"/>
      <c r="R90" s="153"/>
      <c r="S90" s="153"/>
      <c r="T90" s="153"/>
      <c r="U90" s="153"/>
      <c r="V90" s="153"/>
      <c r="W90" s="153"/>
      <c r="X90" s="153"/>
      <c r="Y90" s="153"/>
      <c r="Z90" s="153"/>
      <c r="AA90" s="153"/>
      <c r="AB90" s="153"/>
      <c r="AC90" s="136"/>
      <c r="AD90" s="153"/>
      <c r="AE90" s="153"/>
      <c r="AF90" s="153"/>
      <c r="AG90" s="136"/>
      <c r="AH90" s="136"/>
      <c r="AI90" s="153"/>
      <c r="AJ90" s="367"/>
    </row>
    <row r="91" spans="1:36" x14ac:dyDescent="0.25">
      <c r="A91" s="1095" t="s">
        <v>545</v>
      </c>
      <c r="B91" s="875"/>
      <c r="C91" s="875"/>
      <c r="D91" s="875"/>
      <c r="E91" s="875"/>
      <c r="F91" s="875"/>
      <c r="G91" s="875"/>
      <c r="H91" s="875"/>
      <c r="I91" s="875"/>
      <c r="J91" s="875"/>
      <c r="K91" s="875"/>
      <c r="L91" s="875"/>
      <c r="M91" s="875"/>
      <c r="N91" s="875"/>
      <c r="O91" s="875"/>
      <c r="P91" s="875"/>
      <c r="Q91" s="141"/>
      <c r="R91" s="141"/>
      <c r="S91" s="141"/>
      <c r="T91" s="141"/>
      <c r="U91" s="141"/>
      <c r="V91" s="141"/>
      <c r="W91" s="141"/>
      <c r="X91" s="141"/>
      <c r="Y91" s="141"/>
      <c r="Z91" s="141"/>
      <c r="AA91" s="141"/>
      <c r="AB91" s="141"/>
      <c r="AC91" s="141"/>
      <c r="AD91" s="141"/>
      <c r="AE91" s="141"/>
      <c r="AF91" s="141"/>
      <c r="AG91" s="141"/>
      <c r="AH91" s="141"/>
      <c r="AI91" s="141"/>
      <c r="AJ91" s="143"/>
    </row>
    <row r="92" spans="1:36" x14ac:dyDescent="0.25">
      <c r="A92" s="1096" t="s">
        <v>550</v>
      </c>
      <c r="B92" s="1097"/>
      <c r="C92" s="1097"/>
      <c r="D92" s="1097"/>
      <c r="E92" s="1097"/>
      <c r="F92" s="1097"/>
      <c r="G92" s="1097"/>
      <c r="H92" s="1097"/>
      <c r="I92" s="1097"/>
      <c r="J92" s="1097"/>
      <c r="K92" s="1097"/>
      <c r="L92" s="1097"/>
      <c r="M92" s="1097"/>
      <c r="N92" s="1097"/>
      <c r="O92" s="1097"/>
      <c r="P92" s="1097"/>
      <c r="Q92" s="1097"/>
      <c r="R92" s="1097"/>
      <c r="S92" s="1097"/>
      <c r="T92" s="1097"/>
      <c r="U92" s="1097"/>
      <c r="V92" s="1097"/>
      <c r="W92" s="1097"/>
      <c r="X92" s="378"/>
      <c r="Y92" s="378"/>
      <c r="Z92" s="378"/>
      <c r="AA92" s="378"/>
      <c r="AB92" s="378"/>
      <c r="AC92" s="378"/>
      <c r="AD92" s="378"/>
      <c r="AE92" s="378"/>
      <c r="AF92" s="378"/>
      <c r="AG92" s="378"/>
      <c r="AH92" s="378"/>
      <c r="AI92" s="378"/>
      <c r="AJ92" s="379"/>
    </row>
    <row r="93" spans="1:36" ht="15" customHeight="1" x14ac:dyDescent="0.25">
      <c r="A93" s="433"/>
      <c r="B93" s="434"/>
      <c r="C93" s="434"/>
      <c r="D93" s="1114" t="s">
        <v>626</v>
      </c>
      <c r="E93" s="1114"/>
      <c r="F93" s="1114"/>
      <c r="G93" s="1114"/>
      <c r="H93" s="1114"/>
      <c r="I93" s="1114"/>
      <c r="J93" s="1114"/>
      <c r="K93" s="434"/>
      <c r="L93" s="439" t="s">
        <v>627</v>
      </c>
      <c r="M93" s="439"/>
      <c r="N93" s="439"/>
      <c r="O93" s="439"/>
      <c r="P93" s="439"/>
      <c r="Q93" s="439"/>
      <c r="R93" s="439"/>
      <c r="S93" s="439"/>
      <c r="T93" s="439"/>
      <c r="U93" s="439"/>
      <c r="V93" s="439"/>
      <c r="W93" s="439"/>
      <c r="X93" s="378"/>
      <c r="Y93" s="378"/>
      <c r="Z93" s="378"/>
      <c r="AA93" s="378"/>
      <c r="AB93" s="378"/>
      <c r="AC93" s="378"/>
      <c r="AD93" s="378"/>
      <c r="AE93" s="378"/>
      <c r="AF93" s="378"/>
      <c r="AG93" s="378"/>
      <c r="AH93" s="378"/>
      <c r="AI93" s="378"/>
      <c r="AJ93" s="379"/>
    </row>
    <row r="94" spans="1:36" x14ac:dyDescent="0.25">
      <c r="A94" s="380"/>
      <c r="B94" s="378"/>
      <c r="C94" s="378"/>
      <c r="D94" s="378"/>
      <c r="E94" s="378"/>
      <c r="F94" s="378"/>
      <c r="G94" s="378"/>
      <c r="H94" s="378"/>
      <c r="I94" s="378"/>
      <c r="J94" s="378"/>
      <c r="K94" s="378"/>
      <c r="L94" s="378" t="s">
        <v>556</v>
      </c>
      <c r="M94" s="378"/>
      <c r="N94" s="378"/>
      <c r="O94" s="378"/>
      <c r="P94" s="378"/>
      <c r="Q94" s="378"/>
      <c r="R94" s="378"/>
      <c r="S94" s="378"/>
      <c r="T94" s="378"/>
      <c r="U94" s="378"/>
      <c r="V94" s="378"/>
      <c r="W94" s="378"/>
      <c r="X94" s="378"/>
      <c r="Y94" s="378"/>
      <c r="Z94" s="378"/>
      <c r="AA94" s="378"/>
      <c r="AB94" s="378"/>
      <c r="AC94" s="378"/>
      <c r="AD94" s="378"/>
      <c r="AE94" s="378"/>
      <c r="AF94" s="378"/>
      <c r="AG94" s="378"/>
      <c r="AH94" s="378"/>
      <c r="AI94" s="378"/>
      <c r="AJ94" s="379"/>
    </row>
    <row r="95" spans="1:36" x14ac:dyDescent="0.25">
      <c r="A95" s="380"/>
      <c r="B95" s="378"/>
      <c r="C95" s="378"/>
      <c r="D95" s="378"/>
      <c r="E95" s="378"/>
      <c r="F95" s="378"/>
      <c r="G95" s="378"/>
      <c r="H95" s="378"/>
      <c r="I95" s="378"/>
      <c r="J95" s="378"/>
      <c r="K95" s="378"/>
      <c r="L95" s="378" t="s">
        <v>557</v>
      </c>
      <c r="M95" s="378"/>
      <c r="N95" s="378"/>
      <c r="O95" s="378"/>
      <c r="P95" s="378"/>
      <c r="Q95" s="378"/>
      <c r="R95" s="378"/>
      <c r="S95" s="378"/>
      <c r="T95" s="378"/>
      <c r="U95" s="378"/>
      <c r="V95" s="378"/>
      <c r="W95" s="378"/>
      <c r="X95" s="378"/>
      <c r="Y95" s="378"/>
      <c r="Z95" s="378"/>
      <c r="AA95" s="378"/>
      <c r="AB95" s="378"/>
      <c r="AC95" s="378"/>
      <c r="AD95" s="378"/>
      <c r="AE95" s="378"/>
      <c r="AF95" s="378"/>
      <c r="AG95" s="378"/>
      <c r="AH95" s="378"/>
      <c r="AI95" s="378"/>
      <c r="AJ95" s="379"/>
    </row>
    <row r="96" spans="1:36" x14ac:dyDescent="0.25">
      <c r="A96" s="380"/>
      <c r="B96" s="378"/>
      <c r="C96" s="378"/>
      <c r="D96" s="378"/>
      <c r="E96" s="378"/>
      <c r="F96" s="378"/>
      <c r="G96" s="378"/>
      <c r="H96" s="378"/>
      <c r="I96" s="378"/>
      <c r="J96" s="378"/>
      <c r="K96" s="378"/>
      <c r="L96" s="378" t="s">
        <v>558</v>
      </c>
      <c r="M96" s="378"/>
      <c r="N96" s="378"/>
      <c r="O96" s="378"/>
      <c r="P96" s="378"/>
      <c r="Q96" s="378"/>
      <c r="R96" s="378"/>
      <c r="S96" s="378"/>
      <c r="T96" s="378"/>
      <c r="U96" s="378"/>
      <c r="V96" s="378"/>
      <c r="W96" s="378"/>
      <c r="X96" s="378"/>
      <c r="Y96" s="378"/>
      <c r="Z96" s="378"/>
      <c r="AA96" s="378"/>
      <c r="AB96" s="378"/>
      <c r="AC96" s="378"/>
      <c r="AD96" s="378"/>
      <c r="AE96" s="378"/>
      <c r="AF96" s="378"/>
      <c r="AG96" s="378"/>
      <c r="AH96" s="378"/>
      <c r="AI96" s="378"/>
      <c r="AJ96" s="379"/>
    </row>
    <row r="97" spans="1:36" x14ac:dyDescent="0.25">
      <c r="A97" s="380"/>
      <c r="B97" s="378"/>
      <c r="C97" s="378"/>
      <c r="D97" s="378"/>
      <c r="E97" s="378"/>
      <c r="F97" s="378"/>
      <c r="G97" s="378"/>
      <c r="H97" s="378"/>
      <c r="I97" s="369"/>
      <c r="J97" s="378"/>
      <c r="K97" s="378"/>
      <c r="L97" s="378"/>
      <c r="M97" s="378"/>
      <c r="N97" s="378"/>
      <c r="O97" s="378"/>
      <c r="P97" s="378"/>
      <c r="Q97" s="378"/>
      <c r="R97" s="378"/>
      <c r="S97" s="378"/>
      <c r="T97" s="378"/>
      <c r="U97" s="378"/>
      <c r="V97" s="378"/>
      <c r="W97" s="378"/>
      <c r="X97" s="378"/>
      <c r="Y97" s="378"/>
      <c r="Z97" s="378"/>
      <c r="AA97" s="378"/>
      <c r="AB97" s="378"/>
      <c r="AC97" s="378"/>
      <c r="AD97" s="378"/>
      <c r="AE97" s="378"/>
      <c r="AF97" s="378"/>
      <c r="AG97" s="378"/>
      <c r="AH97" s="378"/>
      <c r="AI97" s="378"/>
      <c r="AJ97" s="379"/>
    </row>
    <row r="98" spans="1:36" x14ac:dyDescent="0.25">
      <c r="A98" s="380"/>
      <c r="B98" s="378" t="s">
        <v>559</v>
      </c>
      <c r="C98" s="378"/>
      <c r="D98" s="1078">
        <v>220</v>
      </c>
      <c r="E98" s="1078"/>
      <c r="F98" s="1078"/>
      <c r="G98" s="381" t="s">
        <v>560</v>
      </c>
      <c r="H98" s="378" t="s">
        <v>561</v>
      </c>
      <c r="I98" s="1078">
        <f>'CARGAR datos'!D63</f>
        <v>8</v>
      </c>
      <c r="J98" s="1078"/>
      <c r="K98" s="378" t="s">
        <v>562</v>
      </c>
      <c r="L98" s="1078">
        <v>1.5</v>
      </c>
      <c r="M98" s="1078"/>
      <c r="N98" s="378" t="s">
        <v>563</v>
      </c>
      <c r="O98" s="378"/>
      <c r="P98" s="378"/>
      <c r="Q98" s="378"/>
      <c r="R98" s="378"/>
      <c r="S98" s="378"/>
      <c r="T98" s="378"/>
      <c r="U98" s="378"/>
      <c r="V98" s="378"/>
      <c r="W98" s="378"/>
      <c r="X98" s="378"/>
      <c r="Y98" s="378"/>
      <c r="Z98" s="378"/>
      <c r="AA98" s="378"/>
      <c r="AB98" s="378"/>
      <c r="AC98" s="378"/>
      <c r="AD98" s="378"/>
      <c r="AE98" s="378"/>
      <c r="AF98" s="378"/>
      <c r="AG98" s="378"/>
      <c r="AH98" s="378"/>
      <c r="AI98" s="378"/>
      <c r="AJ98" s="379"/>
    </row>
    <row r="99" spans="1:36" ht="15.75" thickBot="1" x14ac:dyDescent="0.3">
      <c r="A99" s="380"/>
      <c r="B99" s="378"/>
      <c r="C99" s="378"/>
      <c r="D99" s="378"/>
      <c r="E99" s="378"/>
      <c r="F99" s="378"/>
      <c r="G99" s="378"/>
      <c r="H99" s="378"/>
      <c r="I99" s="378"/>
      <c r="J99" s="378"/>
      <c r="K99" s="378"/>
      <c r="L99" s="378"/>
      <c r="M99" s="378"/>
      <c r="N99" s="378"/>
      <c r="O99" s="378"/>
      <c r="P99" s="378"/>
      <c r="Q99" s="378"/>
      <c r="R99" s="378"/>
      <c r="S99" s="378"/>
      <c r="T99" s="378"/>
      <c r="U99" s="378"/>
      <c r="V99" s="378"/>
      <c r="W99" s="378"/>
      <c r="X99" s="378"/>
      <c r="Y99" s="378"/>
      <c r="Z99" s="378"/>
      <c r="AA99" s="378"/>
      <c r="AB99" s="378"/>
      <c r="AC99" s="378"/>
      <c r="AD99" s="378"/>
      <c r="AE99" s="378"/>
      <c r="AF99" s="378"/>
      <c r="AG99" s="378"/>
      <c r="AH99" s="378"/>
      <c r="AI99" s="378"/>
      <c r="AJ99" s="379"/>
    </row>
    <row r="100" spans="1:36" ht="15.75" thickBot="1" x14ac:dyDescent="0.3">
      <c r="A100" s="380"/>
      <c r="B100" s="383" t="s">
        <v>559</v>
      </c>
      <c r="C100" s="384"/>
      <c r="D100" s="1098">
        <f>ROUNDUP(D98/(I98+L98),0)</f>
        <v>24</v>
      </c>
      <c r="E100" s="1098"/>
      <c r="F100" s="1098"/>
      <c r="G100" s="385" t="s">
        <v>564</v>
      </c>
      <c r="H100" s="378"/>
      <c r="I100" s="378"/>
      <c r="J100" s="378"/>
      <c r="K100" s="378"/>
      <c r="L100" s="378"/>
      <c r="M100" s="378"/>
      <c r="N100" s="378"/>
      <c r="O100" s="378"/>
      <c r="P100" s="378"/>
      <c r="Q100" s="378"/>
      <c r="R100" s="378"/>
      <c r="S100" s="378"/>
      <c r="T100" s="378"/>
      <c r="U100" s="378"/>
      <c r="V100" s="378"/>
      <c r="W100" s="378"/>
      <c r="X100" s="378"/>
      <c r="Y100" s="378"/>
      <c r="Z100" s="378"/>
      <c r="AA100" s="378"/>
      <c r="AB100" s="378"/>
      <c r="AC100" s="378"/>
      <c r="AD100" s="378"/>
      <c r="AE100" s="378"/>
      <c r="AF100" s="378"/>
      <c r="AG100" s="378"/>
      <c r="AH100" s="378"/>
      <c r="AI100" s="378"/>
      <c r="AJ100" s="379"/>
    </row>
    <row r="101" spans="1:36" ht="15.75" thickBot="1" x14ac:dyDescent="0.3">
      <c r="A101" s="380"/>
      <c r="B101" s="378"/>
      <c r="C101" s="378"/>
      <c r="D101" s="378"/>
      <c r="E101" s="378"/>
      <c r="F101" s="378"/>
      <c r="G101" s="378"/>
      <c r="H101" s="378"/>
      <c r="I101" s="378"/>
      <c r="J101" s="378"/>
      <c r="K101" s="378"/>
      <c r="L101" s="378"/>
      <c r="M101" s="378"/>
      <c r="N101" s="378"/>
      <c r="O101" s="378"/>
      <c r="P101" s="378"/>
      <c r="Q101" s="378"/>
      <c r="R101" s="378"/>
      <c r="S101" s="378"/>
      <c r="T101" s="378"/>
      <c r="U101" s="378"/>
      <c r="V101" s="378"/>
      <c r="W101" s="378"/>
      <c r="X101" s="378"/>
      <c r="Y101" s="378"/>
      <c r="Z101" s="378"/>
      <c r="AA101" s="378"/>
      <c r="AB101" s="378"/>
      <c r="AC101" s="378"/>
      <c r="AD101" s="378"/>
      <c r="AE101" s="378"/>
      <c r="AF101" s="378"/>
      <c r="AG101" s="378"/>
      <c r="AH101" s="378"/>
      <c r="AI101" s="378"/>
      <c r="AJ101" s="379"/>
    </row>
    <row r="102" spans="1:36" x14ac:dyDescent="0.25">
      <c r="A102" s="380"/>
      <c r="B102" s="938" t="s">
        <v>565</v>
      </c>
      <c r="C102" s="939"/>
      <c r="D102" s="939"/>
      <c r="E102" s="939"/>
      <c r="F102" s="939"/>
      <c r="G102" s="939"/>
      <c r="H102" s="939"/>
      <c r="I102" s="939"/>
      <c r="J102" s="940"/>
      <c r="K102" s="938" t="s">
        <v>566</v>
      </c>
      <c r="L102" s="939"/>
      <c r="M102" s="939"/>
      <c r="N102" s="939"/>
      <c r="O102" s="939"/>
      <c r="P102" s="939"/>
      <c r="Q102" s="939"/>
      <c r="R102" s="940"/>
      <c r="S102" s="938" t="s">
        <v>567</v>
      </c>
      <c r="T102" s="939"/>
      <c r="U102" s="939"/>
      <c r="V102" s="939"/>
      <c r="W102" s="939"/>
      <c r="X102" s="939"/>
      <c r="Y102" s="939"/>
      <c r="Z102" s="940"/>
      <c r="AA102" s="1072" t="s">
        <v>568</v>
      </c>
      <c r="AB102" s="1073"/>
      <c r="AC102" s="1073"/>
      <c r="AD102" s="1073"/>
      <c r="AE102" s="1073"/>
      <c r="AF102" s="1073"/>
      <c r="AG102" s="1073"/>
      <c r="AH102" s="1074"/>
      <c r="AI102" s="378"/>
      <c r="AJ102" s="379"/>
    </row>
    <row r="103" spans="1:36" ht="15.75" thickBot="1" x14ac:dyDescent="0.3">
      <c r="A103" s="380"/>
      <c r="B103" s="1080"/>
      <c r="C103" s="1081"/>
      <c r="D103" s="1081"/>
      <c r="E103" s="1081"/>
      <c r="F103" s="1081"/>
      <c r="G103" s="1081"/>
      <c r="H103" s="1081"/>
      <c r="I103" s="1081"/>
      <c r="J103" s="1082"/>
      <c r="K103" s="1080"/>
      <c r="L103" s="1081"/>
      <c r="M103" s="1081"/>
      <c r="N103" s="1081"/>
      <c r="O103" s="1081"/>
      <c r="P103" s="1081"/>
      <c r="Q103" s="1081"/>
      <c r="R103" s="1082"/>
      <c r="S103" s="1080"/>
      <c r="T103" s="1081"/>
      <c r="U103" s="1081"/>
      <c r="V103" s="1081"/>
      <c r="W103" s="1081"/>
      <c r="X103" s="1081"/>
      <c r="Y103" s="1081"/>
      <c r="Z103" s="1082"/>
      <c r="AA103" s="1075"/>
      <c r="AB103" s="1076"/>
      <c r="AC103" s="1076"/>
      <c r="AD103" s="1076"/>
      <c r="AE103" s="1076"/>
      <c r="AF103" s="1076"/>
      <c r="AG103" s="1076"/>
      <c r="AH103" s="1077"/>
      <c r="AI103" s="378"/>
      <c r="AJ103" s="379"/>
    </row>
    <row r="104" spans="1:36" x14ac:dyDescent="0.25">
      <c r="A104" s="380"/>
      <c r="B104" s="1083">
        <v>0</v>
      </c>
      <c r="C104" s="1084"/>
      <c r="D104" s="1084"/>
      <c r="E104" s="1084"/>
      <c r="F104" s="1084"/>
      <c r="G104" s="1084"/>
      <c r="H104" s="1084"/>
      <c r="I104" s="1084"/>
      <c r="J104" s="1085"/>
      <c r="K104" s="1079">
        <f>I98</f>
        <v>8</v>
      </c>
      <c r="L104" s="946"/>
      <c r="M104" s="946"/>
      <c r="N104" s="946"/>
      <c r="O104" s="946"/>
      <c r="P104" s="946"/>
      <c r="Q104" s="946"/>
      <c r="R104" s="947"/>
      <c r="S104" s="1079">
        <v>220</v>
      </c>
      <c r="T104" s="946"/>
      <c r="U104" s="946"/>
      <c r="V104" s="946"/>
      <c r="W104" s="946"/>
      <c r="X104" s="946"/>
      <c r="Y104" s="946"/>
      <c r="Z104" s="947"/>
      <c r="AA104" s="1079">
        <f>D100</f>
        <v>24</v>
      </c>
      <c r="AB104" s="946"/>
      <c r="AC104" s="946"/>
      <c r="AD104" s="946"/>
      <c r="AE104" s="946"/>
      <c r="AF104" s="946"/>
      <c r="AG104" s="946"/>
      <c r="AH104" s="947"/>
      <c r="AI104" s="378"/>
      <c r="AJ104" s="379"/>
    </row>
    <row r="105" spans="1:36" ht="15.75" thickBot="1" x14ac:dyDescent="0.3">
      <c r="A105" s="380"/>
      <c r="B105" s="1086"/>
      <c r="C105" s="1087"/>
      <c r="D105" s="1087"/>
      <c r="E105" s="1087"/>
      <c r="F105" s="1087"/>
      <c r="G105" s="1087"/>
      <c r="H105" s="1087"/>
      <c r="I105" s="1087"/>
      <c r="J105" s="1088"/>
      <c r="K105" s="948"/>
      <c r="L105" s="949"/>
      <c r="M105" s="949"/>
      <c r="N105" s="949"/>
      <c r="O105" s="949"/>
      <c r="P105" s="949"/>
      <c r="Q105" s="949"/>
      <c r="R105" s="950"/>
      <c r="S105" s="948"/>
      <c r="T105" s="949"/>
      <c r="U105" s="949"/>
      <c r="V105" s="949"/>
      <c r="W105" s="949"/>
      <c r="X105" s="949"/>
      <c r="Y105" s="949"/>
      <c r="Z105" s="950"/>
      <c r="AA105" s="948"/>
      <c r="AB105" s="949"/>
      <c r="AC105" s="949"/>
      <c r="AD105" s="949"/>
      <c r="AE105" s="949"/>
      <c r="AF105" s="949"/>
      <c r="AG105" s="949"/>
      <c r="AH105" s="950"/>
      <c r="AI105" s="378"/>
      <c r="AJ105" s="379"/>
    </row>
    <row r="106" spans="1:36" x14ac:dyDescent="0.25">
      <c r="A106" s="380"/>
      <c r="B106" s="378"/>
      <c r="C106" s="378"/>
      <c r="D106" s="378"/>
      <c r="E106" s="378"/>
      <c r="F106" s="378"/>
      <c r="G106" s="378"/>
      <c r="H106" s="378"/>
      <c r="I106" s="378"/>
      <c r="J106" s="378"/>
      <c r="K106" s="378"/>
      <c r="L106" s="378"/>
      <c r="M106" s="378"/>
      <c r="N106" s="378"/>
      <c r="O106" s="378"/>
      <c r="P106" s="378"/>
      <c r="Q106" s="378"/>
      <c r="R106" s="378"/>
      <c r="S106" s="378"/>
      <c r="T106" s="378"/>
      <c r="U106" s="378"/>
      <c r="V106" s="378"/>
      <c r="W106" s="378"/>
      <c r="X106" s="378"/>
      <c r="Y106" s="378"/>
      <c r="Z106" s="378"/>
      <c r="AA106" s="378"/>
      <c r="AB106" s="378"/>
      <c r="AC106" s="378"/>
      <c r="AD106" s="378"/>
      <c r="AE106" s="378"/>
      <c r="AF106" s="378"/>
      <c r="AG106" s="378"/>
      <c r="AH106" s="378"/>
      <c r="AI106" s="378"/>
      <c r="AJ106" s="379"/>
    </row>
    <row r="107" spans="1:36" ht="15" customHeight="1" x14ac:dyDescent="0.25">
      <c r="A107" s="1096" t="s">
        <v>569</v>
      </c>
      <c r="B107" s="1097"/>
      <c r="C107" s="1097"/>
      <c r="D107" s="1097"/>
      <c r="E107" s="1097"/>
      <c r="F107" s="1097"/>
      <c r="G107" s="1097"/>
      <c r="H107" s="1097"/>
      <c r="I107" s="1097"/>
      <c r="J107" s="1097"/>
      <c r="K107" s="1097"/>
      <c r="L107" s="1097"/>
      <c r="M107" s="1097"/>
      <c r="N107" s="1097"/>
      <c r="O107" s="1097"/>
      <c r="P107" s="1097"/>
      <c r="Q107" s="1097"/>
      <c r="R107" s="1097"/>
      <c r="S107" s="1097"/>
      <c r="T107" s="1097"/>
      <c r="U107" s="1097"/>
      <c r="V107" s="1097"/>
      <c r="W107" s="1097"/>
      <c r="X107" s="378"/>
      <c r="Y107" s="378"/>
      <c r="Z107" s="378"/>
      <c r="AA107" s="378"/>
      <c r="AB107" s="378"/>
      <c r="AC107" s="378"/>
      <c r="AD107" s="378"/>
      <c r="AE107" s="378"/>
      <c r="AF107" s="378"/>
      <c r="AG107" s="378"/>
      <c r="AH107" s="378"/>
      <c r="AI107" s="378"/>
      <c r="AJ107" s="379"/>
    </row>
    <row r="108" spans="1:36" x14ac:dyDescent="0.25">
      <c r="A108" s="380"/>
      <c r="B108" s="378"/>
      <c r="C108" s="378"/>
      <c r="D108" s="378"/>
      <c r="E108" s="378"/>
      <c r="F108" s="378"/>
      <c r="G108" s="378"/>
      <c r="H108" s="378"/>
      <c r="I108" s="378"/>
      <c r="J108" s="378"/>
      <c r="K108" s="378"/>
      <c r="L108" s="378"/>
      <c r="M108" s="378"/>
      <c r="N108" s="378"/>
      <c r="O108" s="378"/>
      <c r="P108" s="378"/>
      <c r="Q108" s="378"/>
      <c r="R108" s="378"/>
      <c r="S108" s="378"/>
      <c r="T108" s="378"/>
      <c r="U108" s="378"/>
      <c r="V108" s="378"/>
      <c r="W108" s="378"/>
      <c r="X108" s="378"/>
      <c r="Y108" s="378"/>
      <c r="Z108" s="378"/>
      <c r="AA108" s="378"/>
      <c r="AB108" s="378"/>
      <c r="AC108" s="378"/>
      <c r="AD108" s="378"/>
      <c r="AE108" s="378"/>
      <c r="AF108" s="378"/>
      <c r="AG108" s="378"/>
      <c r="AH108" s="378"/>
      <c r="AI108" s="378"/>
      <c r="AJ108" s="379"/>
    </row>
    <row r="109" spans="1:36" x14ac:dyDescent="0.25">
      <c r="A109" s="380"/>
      <c r="B109" s="1078" t="s">
        <v>593</v>
      </c>
      <c r="C109" s="1078"/>
      <c r="D109" s="378" t="s">
        <v>594</v>
      </c>
      <c r="E109" s="378" t="s">
        <v>561</v>
      </c>
      <c r="F109" s="1078">
        <v>2</v>
      </c>
      <c r="G109" s="1078"/>
      <c r="H109" s="378" t="s">
        <v>185</v>
      </c>
      <c r="I109" s="378" t="s">
        <v>595</v>
      </c>
      <c r="J109" s="378" t="s">
        <v>185</v>
      </c>
      <c r="K109" s="378" t="s">
        <v>596</v>
      </c>
      <c r="L109" s="378" t="s">
        <v>563</v>
      </c>
      <c r="M109" s="378" t="s">
        <v>560</v>
      </c>
      <c r="N109" s="378" t="s">
        <v>561</v>
      </c>
      <c r="O109" s="378" t="s">
        <v>597</v>
      </c>
      <c r="P109" s="378" t="s">
        <v>185</v>
      </c>
      <c r="Q109" s="378" t="s">
        <v>598</v>
      </c>
      <c r="R109" s="378" t="s">
        <v>185</v>
      </c>
      <c r="S109" s="1078" t="s">
        <v>599</v>
      </c>
      <c r="T109" s="1078"/>
      <c r="U109" s="378" t="s">
        <v>563</v>
      </c>
      <c r="V109" s="378"/>
      <c r="W109" s="378" t="s">
        <v>578</v>
      </c>
      <c r="X109" s="378"/>
      <c r="Y109" s="378"/>
      <c r="Z109" s="378"/>
      <c r="AA109" s="378"/>
      <c r="AB109" s="378"/>
      <c r="AC109" s="378"/>
      <c r="AD109" s="378"/>
      <c r="AE109" s="378"/>
      <c r="AF109" s="378"/>
      <c r="AG109" s="378"/>
      <c r="AH109" s="378"/>
      <c r="AI109" s="378"/>
      <c r="AJ109" s="379"/>
    </row>
    <row r="110" spans="1:36" x14ac:dyDescent="0.25">
      <c r="A110" s="382"/>
      <c r="B110" s="198"/>
      <c r="C110" s="198"/>
      <c r="D110" s="198"/>
      <c r="E110" s="198"/>
      <c r="F110" s="198"/>
      <c r="G110" s="198"/>
      <c r="H110" s="198"/>
      <c r="I110" s="198"/>
      <c r="J110" s="198"/>
      <c r="K110" s="198"/>
      <c r="L110" s="198"/>
      <c r="M110" s="198"/>
      <c r="N110" s="198"/>
      <c r="O110" s="198"/>
      <c r="P110" s="198"/>
      <c r="Q110" s="198"/>
      <c r="R110" s="198"/>
      <c r="S110" s="198"/>
      <c r="T110" s="198"/>
      <c r="U110" s="198"/>
      <c r="V110" s="141"/>
      <c r="W110" s="141"/>
      <c r="X110" s="141"/>
      <c r="Y110" s="141"/>
      <c r="Z110" s="141"/>
      <c r="AA110" s="141"/>
      <c r="AB110" s="141"/>
      <c r="AC110" s="141"/>
      <c r="AD110" s="141"/>
      <c r="AE110" s="141"/>
      <c r="AF110" s="141"/>
      <c r="AG110" s="141"/>
      <c r="AH110" s="141"/>
      <c r="AI110" s="141"/>
      <c r="AJ110" s="143"/>
    </row>
    <row r="111" spans="1:36" x14ac:dyDescent="0.25">
      <c r="A111" s="382"/>
      <c r="B111" s="378" t="s">
        <v>571</v>
      </c>
      <c r="C111" s="198"/>
      <c r="D111" s="198"/>
      <c r="E111" s="198"/>
      <c r="F111" s="198"/>
      <c r="G111" s="198"/>
      <c r="H111" s="198"/>
      <c r="I111" s="198"/>
      <c r="J111" s="198"/>
      <c r="K111" s="198"/>
      <c r="L111" s="378"/>
      <c r="M111" s="198"/>
      <c r="N111" s="198"/>
      <c r="O111" s="198"/>
      <c r="P111" s="198"/>
      <c r="Q111" s="198"/>
      <c r="R111" s="198"/>
      <c r="S111" s="198"/>
      <c r="T111" s="198"/>
      <c r="U111" s="198"/>
      <c r="V111" s="198"/>
      <c r="W111" s="378"/>
      <c r="X111" s="198"/>
      <c r="Y111" s="198"/>
      <c r="Z111" s="198"/>
      <c r="AA111" s="198"/>
      <c r="AB111" s="198"/>
      <c r="AC111" s="198"/>
      <c r="AD111" s="198"/>
      <c r="AE111" s="198"/>
      <c r="AF111" s="198"/>
      <c r="AG111" s="198"/>
      <c r="AH111" s="198"/>
      <c r="AI111" s="198"/>
      <c r="AJ111" s="197"/>
    </row>
    <row r="112" spans="1:36" x14ac:dyDescent="0.25">
      <c r="A112" s="380"/>
      <c r="B112" s="378"/>
      <c r="C112" s="378"/>
      <c r="D112" s="378"/>
      <c r="E112" s="378" t="s">
        <v>572</v>
      </c>
      <c r="F112" s="378"/>
      <c r="G112" s="378"/>
      <c r="H112" s="378"/>
      <c r="I112" s="378"/>
      <c r="J112" s="378"/>
      <c r="K112" s="378"/>
      <c r="L112" s="378"/>
      <c r="M112" s="378"/>
      <c r="N112" s="378"/>
      <c r="O112" s="378"/>
      <c r="P112" s="378"/>
      <c r="Q112" s="378"/>
      <c r="R112" s="378"/>
      <c r="S112" s="378"/>
      <c r="T112" s="378"/>
      <c r="U112" s="378"/>
      <c r="V112" s="378"/>
      <c r="W112" s="378"/>
      <c r="X112" s="378"/>
      <c r="Y112" s="378"/>
      <c r="Z112" s="378"/>
      <c r="AA112" s="378"/>
      <c r="AB112" s="378"/>
      <c r="AC112" s="378"/>
      <c r="AD112" s="378"/>
      <c r="AE112" s="378"/>
      <c r="AF112" s="378"/>
      <c r="AG112" s="378"/>
      <c r="AH112" s="378"/>
      <c r="AI112" s="378"/>
      <c r="AJ112" s="379"/>
    </row>
    <row r="113" spans="1:39" x14ac:dyDescent="0.25">
      <c r="A113" s="380"/>
      <c r="B113" s="378"/>
      <c r="C113" s="378"/>
      <c r="D113" s="378"/>
      <c r="E113" s="378" t="s">
        <v>574</v>
      </c>
      <c r="F113" s="378"/>
      <c r="G113" s="378"/>
      <c r="H113" s="378"/>
      <c r="I113" s="378"/>
      <c r="J113" s="378"/>
      <c r="K113" s="378"/>
      <c r="L113" s="378"/>
      <c r="M113" s="378"/>
      <c r="N113" s="378"/>
      <c r="O113" s="378"/>
      <c r="P113" s="378"/>
      <c r="Q113" s="378"/>
      <c r="R113" s="378"/>
      <c r="S113" s="378"/>
      <c r="T113" s="378"/>
      <c r="U113" s="378"/>
      <c r="V113" s="378"/>
      <c r="W113" s="378"/>
      <c r="X113" s="378"/>
      <c r="Y113" s="378"/>
      <c r="Z113" s="378"/>
      <c r="AA113" s="378"/>
      <c r="AB113" s="378"/>
      <c r="AC113" s="378"/>
      <c r="AD113" s="378"/>
      <c r="AE113" s="378"/>
      <c r="AF113" s="378"/>
      <c r="AG113" s="378"/>
      <c r="AH113" s="378"/>
      <c r="AI113" s="378"/>
      <c r="AJ113" s="379"/>
    </row>
    <row r="114" spans="1:39" x14ac:dyDescent="0.25">
      <c r="A114" s="380"/>
      <c r="B114" s="378"/>
      <c r="C114" s="378"/>
      <c r="D114" s="378"/>
      <c r="E114" s="378" t="s">
        <v>573</v>
      </c>
      <c r="F114" s="378"/>
      <c r="G114" s="378"/>
      <c r="H114" s="378"/>
      <c r="I114" s="378"/>
      <c r="J114" s="378"/>
      <c r="K114" s="378"/>
      <c r="L114" s="378"/>
      <c r="M114" s="378"/>
      <c r="N114" s="378"/>
      <c r="O114" s="378"/>
      <c r="P114" s="378"/>
      <c r="Q114" s="378"/>
      <c r="R114" s="378"/>
      <c r="S114" s="378"/>
      <c r="T114" s="378"/>
      <c r="U114" s="378"/>
      <c r="V114" s="378"/>
      <c r="W114" s="378"/>
      <c r="X114" s="378"/>
      <c r="Y114" s="378"/>
      <c r="Z114" s="378"/>
      <c r="AA114" s="378"/>
      <c r="AB114" s="378"/>
      <c r="AC114" s="378"/>
      <c r="AD114" s="378"/>
      <c r="AE114" s="378"/>
      <c r="AF114" s="378"/>
      <c r="AG114" s="378"/>
      <c r="AH114" s="378"/>
      <c r="AI114" s="378"/>
      <c r="AJ114" s="379"/>
      <c r="AK114" s="378"/>
    </row>
    <row r="115" spans="1:39" x14ac:dyDescent="0.25">
      <c r="A115" s="380"/>
      <c r="B115" s="378"/>
      <c r="C115" s="378"/>
      <c r="D115" s="378"/>
      <c r="E115" s="378" t="s">
        <v>575</v>
      </c>
      <c r="F115" s="378"/>
      <c r="G115" s="378"/>
      <c r="H115" s="378"/>
      <c r="I115" s="378"/>
      <c r="J115" s="378"/>
      <c r="K115" s="378"/>
      <c r="L115" s="378"/>
      <c r="M115" s="378"/>
      <c r="N115" s="378"/>
      <c r="O115" s="378"/>
      <c r="P115" s="378"/>
      <c r="Q115" s="378"/>
      <c r="R115" s="378"/>
      <c r="S115" s="378"/>
      <c r="T115" s="378"/>
      <c r="U115" s="378"/>
      <c r="V115" s="378"/>
      <c r="W115" s="378"/>
      <c r="X115" s="378"/>
      <c r="Y115" s="378"/>
      <c r="Z115" s="378"/>
      <c r="AA115" s="378"/>
      <c r="AB115" s="378"/>
      <c r="AC115" s="378"/>
      <c r="AD115" s="378"/>
      <c r="AE115" s="378"/>
      <c r="AF115" s="378"/>
      <c r="AG115" s="378"/>
      <c r="AH115" s="378"/>
      <c r="AI115" s="378"/>
      <c r="AJ115" s="379"/>
      <c r="AK115" s="378"/>
    </row>
    <row r="116" spans="1:39" x14ac:dyDescent="0.25">
      <c r="A116" s="380"/>
      <c r="B116" s="378"/>
      <c r="C116" s="378"/>
      <c r="D116" s="378"/>
      <c r="E116" s="378" t="s">
        <v>576</v>
      </c>
      <c r="F116" s="378"/>
      <c r="G116" s="378"/>
      <c r="H116" s="378"/>
      <c r="I116" s="378"/>
      <c r="J116" s="378"/>
      <c r="K116" s="378"/>
      <c r="L116" s="378"/>
      <c r="M116" s="378"/>
      <c r="N116" s="378"/>
      <c r="O116" s="378"/>
      <c r="P116" s="378"/>
      <c r="Q116" s="378"/>
      <c r="R116" s="378"/>
      <c r="S116" s="378"/>
      <c r="T116" s="378"/>
      <c r="U116" s="378"/>
      <c r="V116" s="378"/>
      <c r="W116" s="378"/>
      <c r="X116" s="378"/>
      <c r="Y116" s="378"/>
      <c r="Z116" s="378"/>
      <c r="AA116" s="378"/>
      <c r="AB116" s="378"/>
      <c r="AC116" s="378"/>
      <c r="AD116" s="378"/>
      <c r="AE116" s="378"/>
      <c r="AF116" s="378"/>
      <c r="AG116" s="378"/>
      <c r="AH116" s="378"/>
      <c r="AI116" s="378"/>
      <c r="AJ116" s="379"/>
      <c r="AK116" s="378"/>
    </row>
    <row r="117" spans="1:39" x14ac:dyDescent="0.25">
      <c r="A117" s="380"/>
      <c r="B117" s="378"/>
      <c r="C117" s="378"/>
      <c r="D117" s="378"/>
      <c r="E117" s="378" t="s">
        <v>600</v>
      </c>
      <c r="F117" s="378"/>
      <c r="G117" s="378"/>
      <c r="H117" s="378"/>
      <c r="I117" s="378"/>
      <c r="J117" s="378"/>
      <c r="K117" s="378"/>
      <c r="L117" s="378"/>
      <c r="M117" s="378"/>
      <c r="N117" s="378"/>
      <c r="O117" s="378"/>
      <c r="P117" s="378"/>
      <c r="Q117" s="378"/>
      <c r="R117" s="378"/>
      <c r="S117" s="378"/>
      <c r="T117" s="378"/>
      <c r="U117" s="378"/>
      <c r="V117" s="378"/>
      <c r="W117" s="378"/>
      <c r="X117" s="378"/>
      <c r="Y117" s="378"/>
      <c r="Z117" s="378"/>
      <c r="AA117" s="378"/>
      <c r="AB117" s="378"/>
      <c r="AC117" s="378"/>
      <c r="AD117" s="378"/>
      <c r="AE117" s="378"/>
      <c r="AF117" s="378"/>
      <c r="AG117" s="378"/>
      <c r="AH117" s="378"/>
      <c r="AI117" s="378"/>
      <c r="AJ117" s="379"/>
      <c r="AM117" s="377"/>
    </row>
    <row r="118" spans="1:39" x14ac:dyDescent="0.25">
      <c r="A118" s="380"/>
      <c r="B118" t="s">
        <v>570</v>
      </c>
      <c r="C118" s="378"/>
      <c r="D118" s="378"/>
      <c r="F118" s="378"/>
      <c r="G118" s="378"/>
      <c r="H118" s="378"/>
      <c r="I118" s="378"/>
      <c r="J118" s="378"/>
      <c r="K118" s="378"/>
      <c r="L118" s="378"/>
      <c r="M118" s="378"/>
      <c r="N118" s="378"/>
      <c r="O118" s="378"/>
      <c r="P118" s="378"/>
      <c r="Q118" s="378"/>
      <c r="S118" s="378"/>
      <c r="T118" s="378"/>
      <c r="U118" s="378"/>
      <c r="V118" s="378"/>
      <c r="W118" s="378"/>
      <c r="X118" s="378"/>
      <c r="Y118" s="378"/>
      <c r="Z118" s="378"/>
      <c r="AA118" s="378"/>
      <c r="AB118" s="378"/>
      <c r="AC118" s="378"/>
      <c r="AD118" s="378"/>
      <c r="AE118" s="378"/>
      <c r="AF118" s="378"/>
      <c r="AG118" s="378"/>
      <c r="AH118" s="378"/>
      <c r="AI118" s="378"/>
      <c r="AJ118" s="379"/>
      <c r="AL118" s="369"/>
    </row>
    <row r="119" spans="1:39" x14ac:dyDescent="0.25">
      <c r="A119" s="380"/>
      <c r="B119" s="378"/>
      <c r="C119" s="378"/>
      <c r="D119" s="378"/>
      <c r="E119" s="378"/>
      <c r="F119" s="378"/>
      <c r="G119" s="378"/>
      <c r="H119" s="378"/>
      <c r="I119" s="378"/>
      <c r="J119" s="378"/>
      <c r="K119" s="378"/>
      <c r="L119" s="378"/>
      <c r="M119" s="378"/>
      <c r="N119" s="378"/>
      <c r="O119" s="378"/>
      <c r="P119" s="378"/>
      <c r="Q119" s="378"/>
      <c r="R119" s="378"/>
      <c r="S119" s="378"/>
      <c r="T119" s="378"/>
      <c r="U119" s="378"/>
      <c r="V119" s="378"/>
      <c r="W119" s="378"/>
      <c r="X119" s="378"/>
      <c r="Y119" s="378"/>
      <c r="Z119" s="378"/>
      <c r="AA119" s="378"/>
      <c r="AB119" s="378"/>
      <c r="AC119" s="378"/>
      <c r="AD119" s="378"/>
      <c r="AE119" s="378"/>
      <c r="AF119" s="378"/>
      <c r="AG119" s="378"/>
      <c r="AH119" s="378"/>
      <c r="AI119" s="378"/>
      <c r="AJ119" s="379"/>
    </row>
    <row r="120" spans="1:39" x14ac:dyDescent="0.25">
      <c r="A120" s="380"/>
      <c r="B120" s="378" t="s">
        <v>577</v>
      </c>
      <c r="C120" s="378"/>
      <c r="D120" s="1078">
        <v>2</v>
      </c>
      <c r="E120" s="1078"/>
      <c r="F120" s="378" t="s">
        <v>185</v>
      </c>
      <c r="G120" s="1078">
        <f>T126</f>
        <v>0</v>
      </c>
      <c r="H120" s="1078"/>
      <c r="I120" s="378" t="s">
        <v>185</v>
      </c>
      <c r="J120" s="1078">
        <f>M126</f>
        <v>0</v>
      </c>
      <c r="K120" s="1078"/>
      <c r="L120" s="378" t="s">
        <v>563</v>
      </c>
      <c r="M120" s="378"/>
      <c r="N120" s="378" t="s">
        <v>561</v>
      </c>
      <c r="O120" s="1078">
        <f>W126</f>
        <v>0</v>
      </c>
      <c r="P120" s="1078"/>
      <c r="Q120" s="378" t="s">
        <v>185</v>
      </c>
      <c r="R120" s="1078">
        <v>58</v>
      </c>
      <c r="S120" s="1078"/>
      <c r="T120" s="378" t="s">
        <v>185</v>
      </c>
      <c r="U120" s="1078">
        <v>0.8</v>
      </c>
      <c r="V120" s="1078"/>
      <c r="W120" s="378" t="s">
        <v>563</v>
      </c>
      <c r="X120" s="378"/>
      <c r="Y120" s="378"/>
      <c r="Z120" s="378"/>
      <c r="AA120" s="378"/>
      <c r="AB120" s="378"/>
      <c r="AC120" s="378"/>
      <c r="AD120" s="378"/>
      <c r="AE120" s="378"/>
      <c r="AF120" s="378"/>
      <c r="AG120" s="378"/>
      <c r="AH120" s="378"/>
      <c r="AI120" s="378"/>
      <c r="AJ120" s="379"/>
    </row>
    <row r="121" spans="1:39" x14ac:dyDescent="0.25">
      <c r="A121" s="380"/>
      <c r="B121" s="378"/>
      <c r="C121" s="378"/>
      <c r="D121" s="378"/>
      <c r="E121" s="378"/>
      <c r="F121" s="378"/>
      <c r="G121" s="378"/>
      <c r="H121" s="378"/>
      <c r="I121" s="378"/>
      <c r="J121" s="378"/>
      <c r="K121" s="378"/>
      <c r="L121" s="378"/>
      <c r="M121" s="378"/>
      <c r="N121" s="378"/>
      <c r="O121" s="378"/>
      <c r="P121" s="378"/>
      <c r="Q121" s="378"/>
      <c r="R121" s="378"/>
      <c r="S121" s="378"/>
      <c r="T121" s="378"/>
      <c r="U121" s="378"/>
      <c r="V121" s="378"/>
      <c r="W121" s="378"/>
      <c r="X121" s="378"/>
      <c r="Y121" s="378"/>
      <c r="Z121" s="378"/>
      <c r="AA121" s="378"/>
      <c r="AB121" s="378"/>
      <c r="AC121" s="378"/>
      <c r="AD121" s="378"/>
      <c r="AE121" s="378"/>
      <c r="AF121" s="378"/>
      <c r="AG121" s="378"/>
      <c r="AH121" s="378"/>
      <c r="AI121" s="378"/>
      <c r="AJ121" s="379"/>
    </row>
    <row r="122" spans="1:39" x14ac:dyDescent="0.25">
      <c r="A122" s="380"/>
      <c r="B122" s="378" t="s">
        <v>577</v>
      </c>
      <c r="C122" s="378"/>
      <c r="D122" s="1078" t="e">
        <f>(D120*G120*J120)/(O120*R120*U120)</f>
        <v>#DIV/0!</v>
      </c>
      <c r="E122" s="1078"/>
      <c r="F122" s="1078"/>
      <c r="G122" s="378" t="s">
        <v>579</v>
      </c>
      <c r="H122" s="378"/>
      <c r="I122" s="378"/>
      <c r="J122" s="378"/>
      <c r="K122" s="378"/>
      <c r="L122" s="378"/>
      <c r="M122" s="378"/>
      <c r="N122" s="378"/>
      <c r="O122" s="378"/>
      <c r="P122" s="378"/>
      <c r="Q122" s="378"/>
      <c r="R122" s="378"/>
      <c r="S122" s="378"/>
      <c r="T122" s="378"/>
      <c r="U122" s="378"/>
      <c r="V122" s="378"/>
      <c r="W122" s="378"/>
      <c r="X122" s="378"/>
      <c r="Y122" s="378"/>
      <c r="Z122" s="378"/>
      <c r="AA122" s="378"/>
      <c r="AB122" s="378"/>
      <c r="AC122" s="378"/>
      <c r="AD122" s="378"/>
      <c r="AE122" s="378"/>
      <c r="AF122" s="378"/>
      <c r="AG122" s="378"/>
      <c r="AH122" s="378"/>
      <c r="AI122" s="378"/>
      <c r="AJ122" s="379"/>
    </row>
    <row r="123" spans="1:39" ht="15.75" thickBot="1" x14ac:dyDescent="0.3">
      <c r="A123" s="380"/>
      <c r="B123" s="378"/>
      <c r="C123" s="378"/>
      <c r="D123" s="378"/>
      <c r="E123" s="378"/>
      <c r="F123" s="378"/>
      <c r="G123" s="378"/>
      <c r="H123" s="378"/>
      <c r="I123" s="378"/>
      <c r="J123" s="378"/>
      <c r="K123" s="378"/>
      <c r="L123" s="378"/>
      <c r="M123" s="378"/>
      <c r="N123" s="378"/>
      <c r="O123" s="378"/>
      <c r="P123" s="378"/>
      <c r="Q123" s="378"/>
      <c r="R123" s="378"/>
      <c r="S123" s="378"/>
      <c r="T123" s="378"/>
      <c r="U123" s="378"/>
      <c r="V123" s="378"/>
      <c r="W123" s="378"/>
      <c r="X123" s="378"/>
      <c r="Y123" s="378"/>
      <c r="Z123" s="378"/>
      <c r="AA123" s="378"/>
      <c r="AB123" s="378"/>
      <c r="AC123" s="378"/>
      <c r="AD123" s="378"/>
      <c r="AE123" s="378"/>
      <c r="AF123" s="378"/>
      <c r="AG123" s="378"/>
      <c r="AH123" s="378"/>
      <c r="AI123" s="378"/>
      <c r="AJ123" s="379"/>
    </row>
    <row r="124" spans="1:39" ht="15" customHeight="1" thickBot="1" x14ac:dyDescent="0.3">
      <c r="A124" s="380"/>
      <c r="B124" s="1089" t="s">
        <v>586</v>
      </c>
      <c r="C124" s="1090"/>
      <c r="D124" s="1090"/>
      <c r="E124" s="1090"/>
      <c r="F124" s="1090"/>
      <c r="G124" s="1091"/>
      <c r="H124" s="1089" t="s">
        <v>585</v>
      </c>
      <c r="I124" s="1090"/>
      <c r="J124" s="1090"/>
      <c r="K124" s="1090"/>
      <c r="L124" s="1091"/>
      <c r="M124" s="1089" t="s">
        <v>591</v>
      </c>
      <c r="N124" s="1090"/>
      <c r="O124" s="1090"/>
      <c r="P124" s="1091"/>
      <c r="Q124" s="1102" t="s">
        <v>567</v>
      </c>
      <c r="R124" s="1103"/>
      <c r="S124" s="1104"/>
      <c r="T124" s="1089" t="s">
        <v>589</v>
      </c>
      <c r="U124" s="1090"/>
      <c r="V124" s="1091"/>
      <c r="W124" s="1089" t="s">
        <v>583</v>
      </c>
      <c r="X124" s="1090"/>
      <c r="Y124" s="1090"/>
      <c r="Z124" s="1091"/>
      <c r="AA124" s="1117" t="s">
        <v>581</v>
      </c>
      <c r="AB124" s="1118"/>
      <c r="AC124" s="1118"/>
      <c r="AD124" s="1118"/>
      <c r="AE124" s="1118"/>
      <c r="AF124" s="1119"/>
      <c r="AG124" s="1089" t="s">
        <v>580</v>
      </c>
      <c r="AH124" s="1090"/>
      <c r="AI124" s="1091"/>
      <c r="AJ124" s="379"/>
    </row>
    <row r="125" spans="1:39" ht="15.75" thickBot="1" x14ac:dyDescent="0.3">
      <c r="A125" s="380"/>
      <c r="B125" s="1092"/>
      <c r="C125" s="1093"/>
      <c r="D125" s="1093"/>
      <c r="E125" s="1093"/>
      <c r="F125" s="1093"/>
      <c r="G125" s="1094"/>
      <c r="H125" s="1092"/>
      <c r="I125" s="1093"/>
      <c r="J125" s="1093"/>
      <c r="K125" s="1093"/>
      <c r="L125" s="1094"/>
      <c r="M125" s="1092"/>
      <c r="N125" s="1093"/>
      <c r="O125" s="1093"/>
      <c r="P125" s="1094"/>
      <c r="Q125" s="1105"/>
      <c r="R125" s="1106"/>
      <c r="S125" s="1107"/>
      <c r="T125" s="1099"/>
      <c r="U125" s="1100"/>
      <c r="V125" s="1101"/>
      <c r="W125" s="1092"/>
      <c r="X125" s="1093"/>
      <c r="Y125" s="1093"/>
      <c r="Z125" s="1094"/>
      <c r="AA125" s="1123" t="s">
        <v>582</v>
      </c>
      <c r="AB125" s="1124"/>
      <c r="AC125" s="1125"/>
      <c r="AD125" s="1120" t="s">
        <v>251</v>
      </c>
      <c r="AE125" s="1121"/>
      <c r="AF125" s="1122"/>
      <c r="AG125" s="1092"/>
      <c r="AH125" s="1093"/>
      <c r="AI125" s="1094"/>
      <c r="AJ125" s="379"/>
    </row>
    <row r="126" spans="1:39" x14ac:dyDescent="0.25">
      <c r="A126" s="380"/>
      <c r="B126" s="1108"/>
      <c r="C126" s="1109"/>
      <c r="D126" s="1109"/>
      <c r="E126" s="1109"/>
      <c r="F126" s="1109"/>
      <c r="G126" s="1110"/>
      <c r="H126" s="1108">
        <v>0</v>
      </c>
      <c r="I126" s="1109"/>
      <c r="J126" s="1109"/>
      <c r="K126" s="1103" t="s">
        <v>587</v>
      </c>
      <c r="L126" s="1104"/>
      <c r="M126" s="1115">
        <f>(H126/Q126)</f>
        <v>0</v>
      </c>
      <c r="N126" s="1116"/>
      <c r="O126" s="1116"/>
      <c r="P126" s="1104" t="s">
        <v>564</v>
      </c>
      <c r="Q126" s="1102">
        <v>220</v>
      </c>
      <c r="R126" s="1103"/>
      <c r="S126" s="1104" t="s">
        <v>590</v>
      </c>
      <c r="T126" s="1108">
        <v>0</v>
      </c>
      <c r="U126" s="1109"/>
      <c r="V126" s="1091" t="s">
        <v>588</v>
      </c>
      <c r="W126" s="909">
        <v>0</v>
      </c>
      <c r="X126" s="1126"/>
      <c r="Y126" s="1090" t="s">
        <v>584</v>
      </c>
      <c r="Z126" s="1091"/>
      <c r="AA126" s="1102" t="e">
        <f>D122</f>
        <v>#DIV/0!</v>
      </c>
      <c r="AB126" s="1103"/>
      <c r="AC126" s="1104"/>
      <c r="AD126" s="1102" t="e">
        <f>ROUNDUP((AA126*100)/Q126,2)</f>
        <v>#DIV/0!</v>
      </c>
      <c r="AE126" s="1103"/>
      <c r="AF126" s="1104"/>
      <c r="AG126" s="1102" t="e">
        <f>IF(AD126&lt;=5,"SI",IF(AD126&gt;5,"NO"))</f>
        <v>#DIV/0!</v>
      </c>
      <c r="AH126" s="1103"/>
      <c r="AI126" s="1104"/>
      <c r="AJ126" s="379"/>
    </row>
    <row r="127" spans="1:39" ht="15.75" thickBot="1" x14ac:dyDescent="0.3">
      <c r="A127" s="380"/>
      <c r="B127" s="1111"/>
      <c r="C127" s="1112"/>
      <c r="D127" s="1112"/>
      <c r="E127" s="1112"/>
      <c r="F127" s="1112"/>
      <c r="G127" s="1113"/>
      <c r="H127" s="1111"/>
      <c r="I127" s="1112"/>
      <c r="J127" s="1112"/>
      <c r="K127" s="1106"/>
      <c r="L127" s="1107"/>
      <c r="M127" s="1105"/>
      <c r="N127" s="1106"/>
      <c r="O127" s="1106"/>
      <c r="P127" s="1107"/>
      <c r="Q127" s="1105"/>
      <c r="R127" s="1106"/>
      <c r="S127" s="1107"/>
      <c r="T127" s="1111"/>
      <c r="U127" s="1112"/>
      <c r="V127" s="1094"/>
      <c r="W127" s="1127"/>
      <c r="X127" s="1128"/>
      <c r="Y127" s="1093"/>
      <c r="Z127" s="1094"/>
      <c r="AA127" s="1105"/>
      <c r="AB127" s="1106"/>
      <c r="AC127" s="1107"/>
      <c r="AD127" s="1105"/>
      <c r="AE127" s="1106"/>
      <c r="AF127" s="1107"/>
      <c r="AG127" s="1105"/>
      <c r="AH127" s="1106"/>
      <c r="AI127" s="1107"/>
      <c r="AJ127" s="379"/>
    </row>
    <row r="128" spans="1:39" x14ac:dyDescent="0.25">
      <c r="A128" s="380"/>
      <c r="B128" s="437"/>
      <c r="C128" s="437"/>
      <c r="D128" s="437"/>
      <c r="E128" s="437"/>
      <c r="F128" s="437"/>
      <c r="G128" s="437"/>
      <c r="H128" s="437"/>
      <c r="I128" s="437"/>
      <c r="J128" s="437"/>
      <c r="K128" s="436"/>
      <c r="L128" s="436"/>
      <c r="M128" s="436"/>
      <c r="N128" s="436"/>
      <c r="O128" s="436"/>
      <c r="P128" s="436"/>
      <c r="Q128" s="436"/>
      <c r="R128" s="436"/>
      <c r="S128" s="436"/>
      <c r="T128" s="437"/>
      <c r="U128" s="437"/>
      <c r="V128" s="435"/>
      <c r="W128" s="438"/>
      <c r="X128" s="438"/>
      <c r="Y128" s="435"/>
      <c r="Z128" s="435"/>
      <c r="AA128" s="436"/>
      <c r="AB128" s="436"/>
      <c r="AC128" s="436"/>
      <c r="AD128" s="436"/>
      <c r="AE128" s="436"/>
      <c r="AF128" s="436"/>
      <c r="AG128" s="436"/>
      <c r="AH128" s="436"/>
      <c r="AI128" s="436"/>
      <c r="AJ128" s="379"/>
    </row>
    <row r="129" spans="1:40" ht="15" customHeight="1" x14ac:dyDescent="0.25">
      <c r="A129" s="1045" t="s">
        <v>537</v>
      </c>
      <c r="B129" s="1046"/>
      <c r="C129" s="1046"/>
      <c r="D129" s="1046"/>
      <c r="E129" s="1046"/>
      <c r="F129" s="1046"/>
      <c r="G129" s="1046"/>
      <c r="H129" s="1046"/>
      <c r="I129" s="1046"/>
      <c r="J129" s="1046"/>
      <c r="K129" s="1046"/>
      <c r="L129" s="1046"/>
      <c r="M129" s="1046"/>
      <c r="N129" s="1046"/>
      <c r="O129" s="1046"/>
      <c r="P129" s="1046"/>
      <c r="Q129" s="1046"/>
      <c r="R129" s="1046"/>
      <c r="S129" s="1046"/>
      <c r="T129" s="1046"/>
      <c r="U129" s="1046"/>
      <c r="V129" s="1046"/>
      <c r="W129" s="1046"/>
      <c r="X129" s="1046"/>
      <c r="Y129" s="1046"/>
      <c r="Z129" s="1046"/>
      <c r="AA129" s="1046"/>
      <c r="AB129" s="1046"/>
      <c r="AC129" s="1046"/>
      <c r="AD129" s="1046"/>
      <c r="AE129" s="1046"/>
      <c r="AF129" s="1046"/>
      <c r="AG129" s="1046"/>
      <c r="AH129" s="1046"/>
      <c r="AI129" s="1046"/>
      <c r="AJ129" s="1047"/>
      <c r="AM129" s="376"/>
      <c r="AN129" s="376"/>
    </row>
    <row r="130" spans="1:40" x14ac:dyDescent="0.25">
      <c r="A130" s="1045"/>
      <c r="B130" s="1046"/>
      <c r="C130" s="1046"/>
      <c r="D130" s="1046"/>
      <c r="E130" s="1046"/>
      <c r="F130" s="1046"/>
      <c r="G130" s="1046"/>
      <c r="H130" s="1046"/>
      <c r="I130" s="1046"/>
      <c r="J130" s="1046"/>
      <c r="K130" s="1046"/>
      <c r="L130" s="1046"/>
      <c r="M130" s="1046"/>
      <c r="N130" s="1046"/>
      <c r="O130" s="1046"/>
      <c r="P130" s="1046"/>
      <c r="Q130" s="1046"/>
      <c r="R130" s="1046"/>
      <c r="S130" s="1046"/>
      <c r="T130" s="1046"/>
      <c r="U130" s="1046"/>
      <c r="V130" s="1046"/>
      <c r="W130" s="1046"/>
      <c r="X130" s="1046"/>
      <c r="Y130" s="1046"/>
      <c r="Z130" s="1046"/>
      <c r="AA130" s="1046"/>
      <c r="AB130" s="1046"/>
      <c r="AC130" s="1046"/>
      <c r="AD130" s="1046"/>
      <c r="AE130" s="1046"/>
      <c r="AF130" s="1046"/>
      <c r="AG130" s="1046"/>
      <c r="AH130" s="1046"/>
      <c r="AI130" s="1046"/>
      <c r="AJ130" s="1047"/>
      <c r="AM130" s="376"/>
      <c r="AN130" s="376"/>
    </row>
    <row r="131" spans="1:40" ht="15.75" thickBot="1" x14ac:dyDescent="0.3">
      <c r="A131" s="1056"/>
      <c r="B131" s="1057"/>
      <c r="C131" s="1057"/>
      <c r="D131" s="1057"/>
      <c r="E131" s="1057"/>
      <c r="F131" s="1057"/>
      <c r="G131" s="1057"/>
      <c r="H131" s="1057"/>
      <c r="I131" s="1057"/>
      <c r="J131" s="1057"/>
      <c r="K131" s="1057"/>
      <c r="L131" s="1057"/>
      <c r="M131" s="1057"/>
      <c r="N131" s="1057"/>
      <c r="O131" s="1057"/>
      <c r="P131" s="1057"/>
      <c r="Q131" s="1057"/>
      <c r="R131" s="1057"/>
      <c r="S131" s="1057"/>
      <c r="T131" s="1057"/>
      <c r="U131" s="1057"/>
      <c r="V131" s="1057"/>
      <c r="W131" s="1057"/>
      <c r="X131" s="1057"/>
      <c r="Y131" s="1057"/>
      <c r="Z131" s="1057"/>
      <c r="AA131" s="1057"/>
      <c r="AB131" s="1057"/>
      <c r="AC131" s="1057"/>
      <c r="AD131" s="1057"/>
      <c r="AE131" s="1057"/>
      <c r="AF131" s="1057"/>
      <c r="AG131" s="1057"/>
      <c r="AH131" s="1057"/>
      <c r="AI131" s="1057"/>
      <c r="AJ131" s="1058"/>
    </row>
    <row r="132" spans="1:40" x14ac:dyDescent="0.25">
      <c r="A132" s="861" t="s">
        <v>321</v>
      </c>
      <c r="B132" s="862"/>
      <c r="C132" s="862"/>
      <c r="D132" s="862"/>
      <c r="E132" s="862"/>
      <c r="F132" s="862"/>
      <c r="G132" s="862"/>
      <c r="H132" s="862"/>
      <c r="I132" s="863"/>
      <c r="J132" s="861" t="s">
        <v>322</v>
      </c>
      <c r="K132" s="862"/>
      <c r="L132" s="862"/>
      <c r="M132" s="862"/>
      <c r="N132" s="862"/>
      <c r="O132" s="862"/>
      <c r="P132" s="862"/>
      <c r="Q132" s="862"/>
      <c r="R132" s="863"/>
      <c r="S132" s="861" t="s">
        <v>324</v>
      </c>
      <c r="T132" s="862"/>
      <c r="U132" s="862"/>
      <c r="V132" s="862"/>
      <c r="W132" s="862"/>
      <c r="X132" s="862"/>
      <c r="Y132" s="862"/>
      <c r="Z132" s="862"/>
      <c r="AA132" s="863"/>
      <c r="AB132" s="861" t="s">
        <v>323</v>
      </c>
      <c r="AC132" s="862"/>
      <c r="AD132" s="862"/>
      <c r="AE132" s="862"/>
      <c r="AF132" s="862"/>
      <c r="AG132" s="862"/>
      <c r="AH132" s="862"/>
      <c r="AI132" s="862"/>
      <c r="AJ132" s="863"/>
    </row>
    <row r="133" spans="1:40" x14ac:dyDescent="0.25">
      <c r="A133" s="864"/>
      <c r="B133" s="865"/>
      <c r="C133" s="865"/>
      <c r="D133" s="865"/>
      <c r="E133" s="865"/>
      <c r="F133" s="865"/>
      <c r="G133" s="865"/>
      <c r="H133" s="865"/>
      <c r="I133" s="866"/>
      <c r="J133" s="864"/>
      <c r="K133" s="865"/>
      <c r="L133" s="865"/>
      <c r="M133" s="865"/>
      <c r="N133" s="865"/>
      <c r="O133" s="865"/>
      <c r="P133" s="865"/>
      <c r="Q133" s="865"/>
      <c r="R133" s="866"/>
      <c r="S133" s="864"/>
      <c r="T133" s="865"/>
      <c r="U133" s="865"/>
      <c r="V133" s="865"/>
      <c r="W133" s="865"/>
      <c r="X133" s="865"/>
      <c r="Y133" s="865"/>
      <c r="Z133" s="865"/>
      <c r="AA133" s="866"/>
      <c r="AB133" s="864"/>
      <c r="AC133" s="865"/>
      <c r="AD133" s="865"/>
      <c r="AE133" s="865"/>
      <c r="AF133" s="865"/>
      <c r="AG133" s="865"/>
      <c r="AH133" s="865"/>
      <c r="AI133" s="865"/>
      <c r="AJ133" s="866"/>
    </row>
    <row r="134" spans="1:40" x14ac:dyDescent="0.25">
      <c r="A134" s="520" t="e" vm="5">
        <f>'CARGAR datos'!I9</f>
        <v>#VALUE!</v>
      </c>
      <c r="B134" s="521"/>
      <c r="C134" s="521"/>
      <c r="D134" s="521"/>
      <c r="E134" s="521"/>
      <c r="F134" s="521"/>
      <c r="G134" s="521"/>
      <c r="H134" s="521"/>
      <c r="I134" s="522"/>
      <c r="J134" s="520" t="e" vm="4">
        <f>'CARGAR datos'!L9</f>
        <v>#VALUE!</v>
      </c>
      <c r="K134" s="521"/>
      <c r="L134" s="521"/>
      <c r="M134" s="521"/>
      <c r="N134" s="521"/>
      <c r="O134" s="521"/>
      <c r="P134" s="521"/>
      <c r="Q134" s="521"/>
      <c r="R134" s="522"/>
      <c r="S134" s="142"/>
      <c r="T134" s="141"/>
      <c r="U134" s="141"/>
      <c r="V134" s="141"/>
      <c r="W134" s="141"/>
      <c r="X134" s="141"/>
      <c r="Y134" s="141"/>
      <c r="Z134" s="141"/>
      <c r="AA134" s="143"/>
      <c r="AB134" s="142"/>
      <c r="AC134" s="141"/>
      <c r="AD134" s="141"/>
      <c r="AE134" s="141"/>
      <c r="AF134" s="141"/>
      <c r="AG134" s="141"/>
      <c r="AH134" s="141"/>
      <c r="AI134" s="141"/>
      <c r="AJ134" s="143"/>
    </row>
    <row r="135" spans="1:40" x14ac:dyDescent="0.25">
      <c r="A135" s="520"/>
      <c r="B135" s="521"/>
      <c r="C135" s="521"/>
      <c r="D135" s="521"/>
      <c r="E135" s="521"/>
      <c r="F135" s="521"/>
      <c r="G135" s="521"/>
      <c r="H135" s="521"/>
      <c r="I135" s="522"/>
      <c r="J135" s="520"/>
      <c r="K135" s="521"/>
      <c r="L135" s="521"/>
      <c r="M135" s="521"/>
      <c r="N135" s="521"/>
      <c r="O135" s="521"/>
      <c r="P135" s="521"/>
      <c r="Q135" s="521"/>
      <c r="R135" s="522"/>
      <c r="S135" s="142"/>
      <c r="T135" s="141"/>
      <c r="U135" s="141"/>
      <c r="V135" s="141"/>
      <c r="W135" s="141"/>
      <c r="X135" s="141"/>
      <c r="Y135" s="141"/>
      <c r="Z135" s="141"/>
      <c r="AA135" s="143"/>
      <c r="AB135" s="142"/>
      <c r="AC135" s="141"/>
      <c r="AD135" s="141"/>
      <c r="AE135" s="141"/>
      <c r="AF135" s="141"/>
      <c r="AG135" s="141"/>
      <c r="AH135" s="141"/>
      <c r="AI135" s="141"/>
      <c r="AJ135" s="143"/>
    </row>
    <row r="136" spans="1:40" x14ac:dyDescent="0.25">
      <c r="A136" s="520"/>
      <c r="B136" s="521"/>
      <c r="C136" s="521"/>
      <c r="D136" s="521"/>
      <c r="E136" s="521"/>
      <c r="F136" s="521"/>
      <c r="G136" s="521"/>
      <c r="H136" s="521"/>
      <c r="I136" s="522"/>
      <c r="J136" s="520"/>
      <c r="K136" s="521"/>
      <c r="L136" s="521"/>
      <c r="M136" s="521"/>
      <c r="N136" s="521"/>
      <c r="O136" s="521"/>
      <c r="P136" s="521"/>
      <c r="Q136" s="521"/>
      <c r="R136" s="522"/>
      <c r="S136" s="142"/>
      <c r="T136" s="141"/>
      <c r="U136" s="141"/>
      <c r="V136" s="141"/>
      <c r="W136" s="141"/>
      <c r="X136" s="141"/>
      <c r="Y136" s="141"/>
      <c r="Z136" s="141"/>
      <c r="AA136" s="143"/>
      <c r="AB136" s="142"/>
      <c r="AC136" s="141"/>
      <c r="AD136" s="141"/>
      <c r="AE136" s="141"/>
      <c r="AF136" s="141"/>
      <c r="AG136" s="141"/>
      <c r="AH136" s="141"/>
      <c r="AI136" s="141"/>
      <c r="AJ136" s="143"/>
    </row>
    <row r="137" spans="1:40" x14ac:dyDescent="0.25">
      <c r="A137" s="520"/>
      <c r="B137" s="521"/>
      <c r="C137" s="521"/>
      <c r="D137" s="521"/>
      <c r="E137" s="521"/>
      <c r="F137" s="521"/>
      <c r="G137" s="521"/>
      <c r="H137" s="521"/>
      <c r="I137" s="522"/>
      <c r="J137" s="520"/>
      <c r="K137" s="521"/>
      <c r="L137" s="521"/>
      <c r="M137" s="521"/>
      <c r="N137" s="521"/>
      <c r="O137" s="521"/>
      <c r="P137" s="521"/>
      <c r="Q137" s="521"/>
      <c r="R137" s="522"/>
      <c r="S137" s="142"/>
      <c r="T137" s="141"/>
      <c r="U137" s="141"/>
      <c r="V137" s="141"/>
      <c r="W137" s="141"/>
      <c r="X137" s="141"/>
      <c r="Y137" s="141"/>
      <c r="Z137" s="141"/>
      <c r="AA137" s="143"/>
      <c r="AB137" s="142"/>
      <c r="AC137" s="141"/>
      <c r="AD137" s="141"/>
      <c r="AE137" s="141"/>
      <c r="AF137" s="141"/>
      <c r="AG137" s="141"/>
      <c r="AH137" s="141"/>
      <c r="AI137" s="141"/>
      <c r="AJ137" s="143"/>
    </row>
    <row r="138" spans="1:40" ht="15" customHeight="1" x14ac:dyDescent="0.25">
      <c r="A138" s="520"/>
      <c r="B138" s="521"/>
      <c r="C138" s="521"/>
      <c r="D138" s="521"/>
      <c r="E138" s="521"/>
      <c r="F138" s="521"/>
      <c r="G138" s="521"/>
      <c r="H138" s="521"/>
      <c r="I138" s="522"/>
      <c r="J138" s="520"/>
      <c r="K138" s="521"/>
      <c r="L138" s="521"/>
      <c r="M138" s="521"/>
      <c r="N138" s="521"/>
      <c r="O138" s="521"/>
      <c r="P138" s="521"/>
      <c r="Q138" s="521"/>
      <c r="R138" s="522"/>
      <c r="S138" s="142"/>
      <c r="T138" s="141"/>
      <c r="U138" s="141"/>
      <c r="V138" s="141"/>
      <c r="W138" s="141"/>
      <c r="X138" s="141"/>
      <c r="Y138" s="141"/>
      <c r="Z138" s="141"/>
      <c r="AA138" s="143"/>
      <c r="AB138" s="142"/>
      <c r="AC138" s="141"/>
      <c r="AD138" s="141"/>
      <c r="AE138" s="141"/>
      <c r="AF138" s="141"/>
      <c r="AG138" s="141"/>
      <c r="AH138" s="141"/>
      <c r="AI138" s="141"/>
      <c r="AJ138" s="143"/>
    </row>
    <row r="139" spans="1:40" x14ac:dyDescent="0.25">
      <c r="A139" s="852" t="str">
        <f>'CARGAR datos'!E18</f>
        <v>-</v>
      </c>
      <c r="B139" s="853"/>
      <c r="C139" s="853"/>
      <c r="D139" s="853"/>
      <c r="E139" s="853"/>
      <c r="F139" s="853"/>
      <c r="G139" s="853"/>
      <c r="H139" s="853"/>
      <c r="I139" s="854"/>
      <c r="J139" s="911" t="str">
        <f>'CARGAR datos'!E8</f>
        <v>-</v>
      </c>
      <c r="K139" s="853"/>
      <c r="L139" s="853"/>
      <c r="M139" s="853"/>
      <c r="N139" s="853"/>
      <c r="O139" s="853"/>
      <c r="P139" s="853"/>
      <c r="Q139" s="853"/>
      <c r="R139" s="854"/>
      <c r="S139" s="142"/>
      <c r="T139" s="141"/>
      <c r="U139" s="141"/>
      <c r="V139" s="141"/>
      <c r="W139" s="141"/>
      <c r="X139" s="141"/>
      <c r="Y139" s="141"/>
      <c r="Z139" s="141"/>
      <c r="AA139" s="143"/>
      <c r="AB139" s="142"/>
      <c r="AC139" s="141"/>
      <c r="AD139" s="141"/>
      <c r="AE139" s="141"/>
      <c r="AF139" s="141"/>
      <c r="AG139" s="141"/>
      <c r="AH139" s="141"/>
      <c r="AI139" s="141"/>
      <c r="AJ139" s="143"/>
    </row>
    <row r="140" spans="1:40" ht="15" customHeight="1" x14ac:dyDescent="0.25">
      <c r="A140" s="142"/>
      <c r="B140" s="141"/>
      <c r="C140" s="859" t="str">
        <f>'CARGAR datos'!E23</f>
        <v>-</v>
      </c>
      <c r="D140" s="859"/>
      <c r="E140" s="859"/>
      <c r="F140" s="859"/>
      <c r="G140" s="859"/>
      <c r="H140" s="141"/>
      <c r="I140" s="143"/>
      <c r="J140" s="156"/>
      <c r="K140" s="856" t="str">
        <f>'CARGAR datos'!E9</f>
        <v>-</v>
      </c>
      <c r="L140" s="856"/>
      <c r="M140" s="856"/>
      <c r="N140" s="856"/>
      <c r="O140" s="856"/>
      <c r="P140" s="856"/>
      <c r="Q140" s="856"/>
      <c r="R140" s="158"/>
      <c r="S140" s="142"/>
      <c r="T140" s="141"/>
      <c r="U140" s="141"/>
      <c r="V140" s="141"/>
      <c r="W140" s="141"/>
      <c r="X140" s="141"/>
      <c r="Y140" s="141"/>
      <c r="Z140" s="141"/>
      <c r="AA140" s="143"/>
      <c r="AB140" s="142"/>
      <c r="AC140" s="141"/>
      <c r="AD140" s="141"/>
      <c r="AE140" s="141"/>
      <c r="AF140" s="141"/>
      <c r="AG140" s="141"/>
      <c r="AH140" s="141"/>
      <c r="AI140" s="141"/>
      <c r="AJ140" s="143"/>
    </row>
    <row r="141" spans="1:40" ht="15.75" thickBot="1" x14ac:dyDescent="0.3">
      <c r="A141" s="145"/>
      <c r="B141" s="169" t="s">
        <v>325</v>
      </c>
      <c r="C141" s="146"/>
      <c r="D141" s="146"/>
      <c r="E141" s="860">
        <f>'CARGAR datos'!Z23</f>
        <v>45275</v>
      </c>
      <c r="F141" s="860"/>
      <c r="G141" s="860"/>
      <c r="H141" s="860"/>
      <c r="I141" s="147"/>
      <c r="J141" s="145"/>
      <c r="K141" s="169" t="s">
        <v>325</v>
      </c>
      <c r="L141" s="146"/>
      <c r="M141" s="146"/>
      <c r="N141" s="860">
        <f>'CARGAR datos'!Z23</f>
        <v>45275</v>
      </c>
      <c r="O141" s="860"/>
      <c r="P141" s="860"/>
      <c r="Q141" s="860"/>
      <c r="R141" s="147"/>
      <c r="S141" s="145"/>
      <c r="T141" s="169" t="s">
        <v>325</v>
      </c>
      <c r="U141" s="146"/>
      <c r="V141" s="146"/>
      <c r="W141" s="858"/>
      <c r="X141" s="858"/>
      <c r="Y141" s="858"/>
      <c r="Z141" s="858"/>
      <c r="AA141" s="147"/>
      <c r="AB141" s="145"/>
      <c r="AC141" s="169" t="s">
        <v>325</v>
      </c>
      <c r="AD141" s="146"/>
      <c r="AE141" s="146"/>
      <c r="AF141" s="858"/>
      <c r="AG141" s="858"/>
      <c r="AH141" s="858"/>
      <c r="AI141" s="858"/>
      <c r="AJ141" s="147"/>
    </row>
    <row r="142" spans="1:40" x14ac:dyDescent="0.2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row>
    <row r="143" spans="1:40" x14ac:dyDescent="0.2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044" t="s">
        <v>542</v>
      </c>
      <c r="AE143" s="1044"/>
      <c r="AF143" s="1044"/>
      <c r="AG143" s="1044"/>
      <c r="AH143" s="12"/>
      <c r="AI143" s="12"/>
      <c r="AJ143" s="12"/>
    </row>
    <row r="144" spans="1:40" x14ac:dyDescent="0.2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row>
    <row r="145" spans="1:36" x14ac:dyDescent="0.2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row>
    <row r="146" spans="1:36" x14ac:dyDescent="0.2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row>
    <row r="147" spans="1:36" ht="15.75" thickBot="1" x14ac:dyDescent="0.3">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row>
    <row r="148" spans="1:36" ht="15" customHeight="1" x14ac:dyDescent="0.25">
      <c r="A148" s="517" t="e" vm="8">
        <v>#VALUE!</v>
      </c>
      <c r="B148" s="518"/>
      <c r="C148" s="518"/>
      <c r="D148" s="518"/>
      <c r="E148" s="518"/>
      <c r="F148" s="518"/>
      <c r="G148" s="518"/>
      <c r="H148" s="518"/>
      <c r="I148" s="519"/>
      <c r="J148" s="526" t="s">
        <v>592</v>
      </c>
      <c r="K148" s="527"/>
      <c r="L148" s="527"/>
      <c r="M148" s="527"/>
      <c r="N148" s="527"/>
      <c r="O148" s="527"/>
      <c r="P148" s="527"/>
      <c r="Q148" s="527"/>
      <c r="R148" s="527"/>
      <c r="S148" s="527"/>
      <c r="T148" s="527"/>
      <c r="U148" s="527"/>
      <c r="V148" s="527"/>
      <c r="W148" s="527"/>
      <c r="X148" s="527"/>
      <c r="Y148" s="527"/>
      <c r="Z148" s="527"/>
      <c r="AA148" s="527"/>
      <c r="AB148" s="527"/>
      <c r="AC148" s="527"/>
      <c r="AD148" s="527"/>
      <c r="AE148" s="527"/>
      <c r="AF148" s="527"/>
      <c r="AG148" s="527"/>
      <c r="AH148" s="527"/>
      <c r="AI148" s="527"/>
      <c r="AJ148" s="528"/>
    </row>
    <row r="149" spans="1:36" ht="15" customHeight="1" x14ac:dyDescent="0.25">
      <c r="A149" s="520"/>
      <c r="B149" s="521"/>
      <c r="C149" s="521"/>
      <c r="D149" s="521"/>
      <c r="E149" s="521"/>
      <c r="F149" s="521"/>
      <c r="G149" s="521"/>
      <c r="H149" s="521"/>
      <c r="I149" s="522"/>
      <c r="J149" s="529"/>
      <c r="K149" s="530"/>
      <c r="L149" s="530"/>
      <c r="M149" s="530"/>
      <c r="N149" s="530"/>
      <c r="O149" s="530"/>
      <c r="P149" s="530"/>
      <c r="Q149" s="530"/>
      <c r="R149" s="530"/>
      <c r="S149" s="530"/>
      <c r="T149" s="530"/>
      <c r="U149" s="530"/>
      <c r="V149" s="530"/>
      <c r="W149" s="530"/>
      <c r="X149" s="530"/>
      <c r="Y149" s="530"/>
      <c r="Z149" s="530"/>
      <c r="AA149" s="530"/>
      <c r="AB149" s="530"/>
      <c r="AC149" s="530"/>
      <c r="AD149" s="530"/>
      <c r="AE149" s="530"/>
      <c r="AF149" s="530"/>
      <c r="AG149" s="530"/>
      <c r="AH149" s="530"/>
      <c r="AI149" s="530"/>
      <c r="AJ149" s="531"/>
    </row>
    <row r="150" spans="1:36" ht="15" customHeight="1" x14ac:dyDescent="0.25">
      <c r="A150" s="520"/>
      <c r="B150" s="521"/>
      <c r="C150" s="521"/>
      <c r="D150" s="521"/>
      <c r="E150" s="521"/>
      <c r="F150" s="521"/>
      <c r="G150" s="521"/>
      <c r="H150" s="521"/>
      <c r="I150" s="522"/>
      <c r="J150" s="529"/>
      <c r="K150" s="530"/>
      <c r="L150" s="530"/>
      <c r="M150" s="530"/>
      <c r="N150" s="530"/>
      <c r="O150" s="530"/>
      <c r="P150" s="530"/>
      <c r="Q150" s="530"/>
      <c r="R150" s="530"/>
      <c r="S150" s="530"/>
      <c r="T150" s="530"/>
      <c r="U150" s="530"/>
      <c r="V150" s="530"/>
      <c r="W150" s="530"/>
      <c r="X150" s="530"/>
      <c r="Y150" s="530"/>
      <c r="Z150" s="530"/>
      <c r="AA150" s="530"/>
      <c r="AB150" s="530"/>
      <c r="AC150" s="530"/>
      <c r="AD150" s="530"/>
      <c r="AE150" s="530"/>
      <c r="AF150" s="530"/>
      <c r="AG150" s="530"/>
      <c r="AH150" s="530"/>
      <c r="AI150" s="530"/>
      <c r="AJ150" s="531"/>
    </row>
    <row r="151" spans="1:36" ht="15" customHeight="1" x14ac:dyDescent="0.25">
      <c r="A151" s="520"/>
      <c r="B151" s="521"/>
      <c r="C151" s="521"/>
      <c r="D151" s="521"/>
      <c r="E151" s="521"/>
      <c r="F151" s="521"/>
      <c r="G151" s="521"/>
      <c r="H151" s="521"/>
      <c r="I151" s="522"/>
      <c r="J151" s="1048" t="s">
        <v>528</v>
      </c>
      <c r="K151" s="1049"/>
      <c r="L151" s="1049"/>
      <c r="M151" s="1049"/>
      <c r="N151" s="1049"/>
      <c r="O151" s="1049"/>
      <c r="P151" s="1049"/>
      <c r="Q151" s="1049"/>
      <c r="R151" s="1049"/>
      <c r="S151" s="1049"/>
      <c r="T151" s="1049"/>
      <c r="U151" s="1049"/>
      <c r="V151" s="1049"/>
      <c r="W151" s="1049"/>
      <c r="X151" s="1049"/>
      <c r="Y151" s="1049"/>
      <c r="Z151" s="1049"/>
      <c r="AA151" s="1049"/>
      <c r="AB151" s="1049"/>
      <c r="AC151" s="1049"/>
      <c r="AD151" s="1049"/>
      <c r="AE151" s="1049"/>
      <c r="AF151" s="1049"/>
      <c r="AG151" s="1049"/>
      <c r="AH151" s="1049"/>
      <c r="AI151" s="1049"/>
      <c r="AJ151" s="1050"/>
    </row>
    <row r="152" spans="1:36" x14ac:dyDescent="0.25">
      <c r="A152" s="520"/>
      <c r="B152" s="521"/>
      <c r="C152" s="521"/>
      <c r="D152" s="521"/>
      <c r="E152" s="521"/>
      <c r="F152" s="521"/>
      <c r="G152" s="521"/>
      <c r="H152" s="521"/>
      <c r="I152" s="522"/>
      <c r="J152" s="1048"/>
      <c r="K152" s="1049"/>
      <c r="L152" s="1049"/>
      <c r="M152" s="1049"/>
      <c r="N152" s="1049"/>
      <c r="O152" s="1049"/>
      <c r="P152" s="1049"/>
      <c r="Q152" s="1049"/>
      <c r="R152" s="1049"/>
      <c r="S152" s="1049"/>
      <c r="T152" s="1049"/>
      <c r="U152" s="1049"/>
      <c r="V152" s="1049"/>
      <c r="W152" s="1049"/>
      <c r="X152" s="1049"/>
      <c r="Y152" s="1049"/>
      <c r="Z152" s="1049"/>
      <c r="AA152" s="1049"/>
      <c r="AB152" s="1049"/>
      <c r="AC152" s="1049"/>
      <c r="AD152" s="1049"/>
      <c r="AE152" s="1049"/>
      <c r="AF152" s="1049"/>
      <c r="AG152" s="1049"/>
      <c r="AH152" s="1049"/>
      <c r="AI152" s="1049"/>
      <c r="AJ152" s="1050"/>
    </row>
    <row r="153" spans="1:36" x14ac:dyDescent="0.25">
      <c r="A153" s="520"/>
      <c r="B153" s="521"/>
      <c r="C153" s="521"/>
      <c r="D153" s="521"/>
      <c r="E153" s="521"/>
      <c r="F153" s="521"/>
      <c r="G153" s="521"/>
      <c r="H153" s="521"/>
      <c r="I153" s="522"/>
      <c r="J153" s="1048"/>
      <c r="K153" s="1049"/>
      <c r="L153" s="1049"/>
      <c r="M153" s="1049"/>
      <c r="N153" s="1049"/>
      <c r="O153" s="1049"/>
      <c r="P153" s="1049"/>
      <c r="Q153" s="1049"/>
      <c r="R153" s="1049"/>
      <c r="S153" s="1049"/>
      <c r="T153" s="1049"/>
      <c r="U153" s="1049"/>
      <c r="V153" s="1049"/>
      <c r="W153" s="1049"/>
      <c r="X153" s="1049"/>
      <c r="Y153" s="1049"/>
      <c r="Z153" s="1049"/>
      <c r="AA153" s="1049"/>
      <c r="AB153" s="1049"/>
      <c r="AC153" s="1049"/>
      <c r="AD153" s="1049"/>
      <c r="AE153" s="1049"/>
      <c r="AF153" s="1049"/>
      <c r="AG153" s="1049"/>
      <c r="AH153" s="1049"/>
      <c r="AI153" s="1049"/>
      <c r="AJ153" s="1050"/>
    </row>
    <row r="154" spans="1:36" x14ac:dyDescent="0.25">
      <c r="A154" s="520"/>
      <c r="B154" s="521"/>
      <c r="C154" s="521"/>
      <c r="D154" s="521"/>
      <c r="E154" s="521"/>
      <c r="F154" s="521"/>
      <c r="G154" s="521"/>
      <c r="H154" s="521"/>
      <c r="I154" s="522"/>
      <c r="J154" s="1048"/>
      <c r="K154" s="1049"/>
      <c r="L154" s="1049"/>
      <c r="M154" s="1049"/>
      <c r="N154" s="1049"/>
      <c r="O154" s="1049"/>
      <c r="P154" s="1049"/>
      <c r="Q154" s="1049"/>
      <c r="R154" s="1049"/>
      <c r="S154" s="1049"/>
      <c r="T154" s="1049"/>
      <c r="U154" s="1049"/>
      <c r="V154" s="1049"/>
      <c r="W154" s="1049"/>
      <c r="X154" s="1049"/>
      <c r="Y154" s="1049"/>
      <c r="Z154" s="1049"/>
      <c r="AA154" s="1049"/>
      <c r="AB154" s="1049"/>
      <c r="AC154" s="1049"/>
      <c r="AD154" s="1049"/>
      <c r="AE154" s="1049"/>
      <c r="AF154" s="1049"/>
      <c r="AG154" s="1049"/>
      <c r="AH154" s="1049"/>
      <c r="AI154" s="1049"/>
      <c r="AJ154" s="1050"/>
    </row>
    <row r="155" spans="1:36" ht="15.75" thickBot="1" x14ac:dyDescent="0.3">
      <c r="A155" s="520"/>
      <c r="B155" s="521"/>
      <c r="C155" s="521"/>
      <c r="D155" s="521"/>
      <c r="E155" s="521"/>
      <c r="F155" s="521"/>
      <c r="G155" s="521"/>
      <c r="H155" s="521"/>
      <c r="I155" s="522"/>
      <c r="J155" s="1051"/>
      <c r="K155" s="1052"/>
      <c r="L155" s="1052"/>
      <c r="M155" s="1052"/>
      <c r="N155" s="1052"/>
      <c r="O155" s="1052"/>
      <c r="P155" s="1052"/>
      <c r="Q155" s="1052"/>
      <c r="R155" s="1052"/>
      <c r="S155" s="1052"/>
      <c r="T155" s="1052"/>
      <c r="U155" s="1052"/>
      <c r="V155" s="1052"/>
      <c r="W155" s="1052"/>
      <c r="X155" s="1052"/>
      <c r="Y155" s="1052"/>
      <c r="Z155" s="1052"/>
      <c r="AA155" s="1052"/>
      <c r="AB155" s="1052"/>
      <c r="AC155" s="1052"/>
      <c r="AD155" s="1052"/>
      <c r="AE155" s="1052"/>
      <c r="AF155" s="1052"/>
      <c r="AG155" s="1052"/>
      <c r="AH155" s="1052"/>
      <c r="AI155" s="1052"/>
      <c r="AJ155" s="1053"/>
    </row>
    <row r="156" spans="1:36" x14ac:dyDescent="0.25">
      <c r="A156" s="135"/>
      <c r="B156" s="136"/>
      <c r="C156" s="136"/>
      <c r="D156" s="136"/>
      <c r="E156" s="136"/>
      <c r="F156" s="136"/>
      <c r="G156" s="136"/>
      <c r="H156" s="136"/>
      <c r="I156" s="136"/>
      <c r="J156" s="366"/>
      <c r="K156" s="341"/>
      <c r="L156" s="341"/>
      <c r="M156" s="341"/>
      <c r="N156" s="341"/>
      <c r="O156" s="341"/>
      <c r="P156" s="341"/>
      <c r="Q156" s="341"/>
      <c r="R156" s="341"/>
      <c r="S156" s="341"/>
      <c r="T156" s="341"/>
      <c r="U156" s="341"/>
      <c r="V156" s="341"/>
      <c r="W156" s="341"/>
      <c r="X156" s="341"/>
      <c r="Y156" s="341"/>
      <c r="Z156" s="341"/>
      <c r="AA156" s="341"/>
      <c r="AB156" s="341"/>
      <c r="AC156" s="341"/>
      <c r="AD156" s="341"/>
      <c r="AE156" s="341"/>
      <c r="AF156" s="341"/>
      <c r="AG156" s="341"/>
      <c r="AH156" s="341"/>
      <c r="AI156" s="341"/>
      <c r="AJ156" s="342"/>
    </row>
    <row r="157" spans="1:36" x14ac:dyDescent="0.25">
      <c r="A157" s="142"/>
      <c r="B157" s="875" t="s">
        <v>387</v>
      </c>
      <c r="C157" s="875"/>
      <c r="D157" s="875"/>
      <c r="E157" s="875"/>
      <c r="F157" s="875"/>
      <c r="G157" s="875"/>
      <c r="H157" s="877" t="str">
        <f>'CARGAR datos'!E8</f>
        <v>-</v>
      </c>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877"/>
      <c r="AF157" s="877"/>
      <c r="AG157" s="877"/>
      <c r="AH157" s="877"/>
      <c r="AI157" s="877"/>
      <c r="AJ157" s="1060"/>
    </row>
    <row r="158" spans="1:36" x14ac:dyDescent="0.25">
      <c r="A158" s="142"/>
      <c r="B158" s="875" t="s">
        <v>520</v>
      </c>
      <c r="C158" s="875"/>
      <c r="D158" s="875"/>
      <c r="E158" s="875"/>
      <c r="F158" s="877" t="str">
        <f>'CARGAR datos'!E28</f>
        <v>-</v>
      </c>
      <c r="G158" s="877"/>
      <c r="H158" s="877"/>
      <c r="I158" s="877"/>
      <c r="J158" s="877"/>
      <c r="K158" s="877"/>
      <c r="L158" s="877"/>
      <c r="M158" s="877"/>
      <c r="N158" s="877"/>
      <c r="O158" s="877"/>
      <c r="P158" s="877"/>
      <c r="Q158" s="877"/>
      <c r="R158" s="877"/>
      <c r="S158" s="877"/>
      <c r="T158" s="877"/>
      <c r="U158" s="877"/>
      <c r="V158" s="877"/>
      <c r="W158" s="877"/>
      <c r="X158" s="877"/>
      <c r="Y158" s="877"/>
      <c r="Z158" s="877"/>
      <c r="AA158" s="877"/>
      <c r="AB158" s="877"/>
      <c r="AC158" s="877"/>
      <c r="AD158" s="877"/>
      <c r="AE158" s="877"/>
      <c r="AF158" s="877"/>
      <c r="AG158" s="148" t="s">
        <v>180</v>
      </c>
      <c r="AH158" s="877" t="str">
        <f>'CARGAR datos'!I28</f>
        <v>-</v>
      </c>
      <c r="AI158" s="877"/>
      <c r="AJ158" s="1060"/>
    </row>
    <row r="159" spans="1:36" x14ac:dyDescent="0.25">
      <c r="A159" s="142"/>
      <c r="B159" s="875" t="s">
        <v>521</v>
      </c>
      <c r="C159" s="875"/>
      <c r="D159" s="875"/>
      <c r="E159" s="875"/>
      <c r="F159" s="875"/>
      <c r="G159" s="875"/>
      <c r="H159" s="875"/>
      <c r="I159" s="875"/>
      <c r="J159" s="875"/>
      <c r="K159" s="875"/>
      <c r="L159" s="875" t="s">
        <v>522</v>
      </c>
      <c r="M159" s="875"/>
      <c r="N159" s="521" t="str">
        <f>'CARGAR datos'!F30</f>
        <v>-</v>
      </c>
      <c r="O159" s="521"/>
      <c r="P159" s="875" t="s">
        <v>523</v>
      </c>
      <c r="Q159" s="875"/>
      <c r="R159" s="875"/>
      <c r="S159" s="521" t="str">
        <f>'CARGAR datos'!H30</f>
        <v>-</v>
      </c>
      <c r="T159" s="521"/>
      <c r="U159" s="875" t="s">
        <v>524</v>
      </c>
      <c r="V159" s="875"/>
      <c r="W159" s="521" t="str">
        <f>'CARGAR datos'!J30</f>
        <v>-</v>
      </c>
      <c r="X159" s="521"/>
      <c r="Y159" s="521"/>
      <c r="Z159" s="875" t="s">
        <v>525</v>
      </c>
      <c r="AA159" s="875"/>
      <c r="AB159" s="521" t="str">
        <f>'CARGAR datos'!L30</f>
        <v>-</v>
      </c>
      <c r="AC159" s="521"/>
      <c r="AD159" s="875" t="s">
        <v>526</v>
      </c>
      <c r="AE159" s="875"/>
      <c r="AF159" s="521" t="str">
        <f>'CARGAR datos'!O30</f>
        <v>-</v>
      </c>
      <c r="AG159" s="521"/>
      <c r="AH159" s="521"/>
      <c r="AI159" s="521"/>
      <c r="AJ159" s="522"/>
    </row>
    <row r="160" spans="1:36" x14ac:dyDescent="0.25">
      <c r="A160" s="142"/>
      <c r="B160" s="875" t="s">
        <v>478</v>
      </c>
      <c r="C160" s="875"/>
      <c r="D160" s="875"/>
      <c r="E160" s="875"/>
      <c r="F160" s="875"/>
      <c r="G160" s="877" t="str">
        <f>'CARGAR datos'!E29</f>
        <v>BAHIA BLANCA</v>
      </c>
      <c r="H160" s="877"/>
      <c r="I160" s="877"/>
      <c r="J160" s="877"/>
      <c r="K160" s="877"/>
      <c r="L160" s="877"/>
      <c r="M160" s="877"/>
      <c r="N160" s="877"/>
      <c r="O160" s="877"/>
      <c r="P160" s="877"/>
      <c r="Q160" s="877"/>
      <c r="R160" s="148"/>
      <c r="S160" s="148"/>
      <c r="T160" s="141"/>
      <c r="U160" s="141"/>
      <c r="V160" s="141"/>
      <c r="W160" s="148"/>
      <c r="X160" s="148"/>
      <c r="Y160" s="148"/>
      <c r="Z160" s="148"/>
      <c r="AA160" s="148"/>
      <c r="AB160" s="148"/>
      <c r="AC160" s="148"/>
      <c r="AD160" s="141"/>
      <c r="AE160" s="141"/>
      <c r="AF160" s="141"/>
      <c r="AG160" s="141"/>
      <c r="AH160" s="141"/>
      <c r="AI160" s="141"/>
      <c r="AJ160" s="143"/>
    </row>
    <row r="161" spans="1:36" x14ac:dyDescent="0.25">
      <c r="A161" s="142"/>
      <c r="B161" s="875" t="s">
        <v>527</v>
      </c>
      <c r="C161" s="875"/>
      <c r="D161" s="875"/>
      <c r="E161" s="875"/>
      <c r="F161" s="875"/>
      <c r="G161" s="875"/>
      <c r="H161" s="877" t="str">
        <f>'CARGAR datos'!E18</f>
        <v>-</v>
      </c>
      <c r="I161" s="877"/>
      <c r="J161" s="877"/>
      <c r="K161" s="877"/>
      <c r="L161" s="877"/>
      <c r="M161" s="877"/>
      <c r="N161" s="877"/>
      <c r="O161" s="877"/>
      <c r="P161" s="877"/>
      <c r="Q161" s="877"/>
      <c r="R161" s="877"/>
      <c r="S161" s="877"/>
      <c r="T161" s="877"/>
      <c r="U161" s="877"/>
      <c r="V161" s="877"/>
      <c r="W161" s="141"/>
      <c r="X161" s="141"/>
      <c r="Y161" s="141"/>
      <c r="Z161" s="141"/>
      <c r="AA161" s="141"/>
      <c r="AB161" s="141"/>
      <c r="AC161" s="141"/>
      <c r="AD161" s="141"/>
      <c r="AE161" s="141"/>
      <c r="AF161" s="141"/>
      <c r="AG161" s="141"/>
      <c r="AH161" s="141"/>
      <c r="AI161" s="141"/>
      <c r="AJ161" s="143"/>
    </row>
    <row r="162" spans="1:36" x14ac:dyDescent="0.25">
      <c r="A162" s="142"/>
      <c r="B162" s="875" t="s">
        <v>270</v>
      </c>
      <c r="C162" s="875"/>
      <c r="D162" s="875"/>
      <c r="E162" s="875"/>
      <c r="F162" s="875"/>
      <c r="G162" s="877" t="str">
        <f>'CARGAR datos'!E23</f>
        <v>-</v>
      </c>
      <c r="H162" s="877"/>
      <c r="I162" s="877"/>
      <c r="J162" s="877"/>
      <c r="K162" s="877"/>
      <c r="L162" s="877"/>
      <c r="M162" s="148"/>
      <c r="N162" s="148"/>
      <c r="O162" s="148"/>
      <c r="P162" s="148"/>
      <c r="Q162" s="148"/>
      <c r="R162" s="148"/>
      <c r="S162" s="148"/>
      <c r="T162" s="148"/>
      <c r="U162" s="148"/>
      <c r="V162" s="148"/>
      <c r="W162" s="141"/>
      <c r="X162" s="141"/>
      <c r="Y162" s="141"/>
      <c r="Z162" s="141"/>
      <c r="AA162" s="148"/>
      <c r="AB162" s="148"/>
      <c r="AC162" s="148"/>
      <c r="AD162" s="148"/>
      <c r="AE162" s="148"/>
      <c r="AF162" s="141"/>
      <c r="AG162" s="141"/>
      <c r="AH162" s="141"/>
      <c r="AI162" s="141"/>
      <c r="AJ162" s="143"/>
    </row>
    <row r="163" spans="1:36" ht="15.75" thickBot="1" x14ac:dyDescent="0.3">
      <c r="A163" s="145"/>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c r="AA163" s="146"/>
      <c r="AB163" s="146"/>
      <c r="AC163" s="146"/>
      <c r="AD163" s="146"/>
      <c r="AE163" s="146"/>
      <c r="AF163" s="146"/>
      <c r="AG163" s="146"/>
      <c r="AH163" s="146"/>
      <c r="AI163" s="146"/>
      <c r="AJ163" s="147"/>
    </row>
    <row r="164" spans="1:36" x14ac:dyDescent="0.25">
      <c r="A164" s="1066"/>
      <c r="B164" s="1067"/>
      <c r="C164" s="1067"/>
      <c r="D164" s="1067"/>
      <c r="E164" s="1067"/>
      <c r="F164" s="1067"/>
      <c r="G164" s="1067"/>
      <c r="H164" s="1067"/>
      <c r="I164" s="1067"/>
      <c r="J164" s="1067"/>
      <c r="K164" s="1067"/>
      <c r="L164" s="1067"/>
      <c r="M164" s="1067"/>
      <c r="N164" s="1067"/>
      <c r="O164" s="1067"/>
      <c r="P164" s="1067"/>
      <c r="Q164" s="1067"/>
      <c r="R164" s="1067"/>
      <c r="S164" s="1067"/>
      <c r="T164" s="1067"/>
      <c r="U164" s="1067"/>
      <c r="V164" s="1067"/>
      <c r="W164" s="1067"/>
      <c r="X164" s="1067"/>
      <c r="Y164" s="1067"/>
      <c r="Z164" s="1067"/>
      <c r="AA164" s="1067"/>
      <c r="AB164" s="1067"/>
      <c r="AC164" s="1067"/>
      <c r="AD164" s="1067"/>
      <c r="AE164" s="1067"/>
      <c r="AF164" s="1067"/>
      <c r="AG164" s="1067"/>
      <c r="AH164" s="1067"/>
      <c r="AI164" s="1067"/>
      <c r="AJ164" s="1068"/>
    </row>
    <row r="165" spans="1:36" x14ac:dyDescent="0.25">
      <c r="A165" s="1069"/>
      <c r="B165" s="1070"/>
      <c r="C165" s="1070"/>
      <c r="D165" s="1070"/>
      <c r="E165" s="1070"/>
      <c r="F165" s="1070"/>
      <c r="G165" s="1070"/>
      <c r="H165" s="1070"/>
      <c r="I165" s="1070"/>
      <c r="J165" s="1070"/>
      <c r="K165" s="1070"/>
      <c r="L165" s="1070"/>
      <c r="M165" s="1070"/>
      <c r="N165" s="1070"/>
      <c r="O165" s="1070"/>
      <c r="P165" s="1070"/>
      <c r="Q165" s="1070"/>
      <c r="R165" s="1070"/>
      <c r="S165" s="1070"/>
      <c r="T165" s="1070"/>
      <c r="U165" s="1070"/>
      <c r="V165" s="1070"/>
      <c r="W165" s="1070"/>
      <c r="X165" s="1070"/>
      <c r="Y165" s="1070"/>
      <c r="Z165" s="1070"/>
      <c r="AA165" s="1070"/>
      <c r="AB165" s="1070"/>
      <c r="AC165" s="1070"/>
      <c r="AD165" s="1070"/>
      <c r="AE165" s="1070"/>
      <c r="AF165" s="1070"/>
      <c r="AG165" s="1070"/>
      <c r="AH165" s="1070"/>
      <c r="AI165" s="1070"/>
      <c r="AJ165" s="1071"/>
    </row>
    <row r="166" spans="1:36" x14ac:dyDescent="0.25">
      <c r="A166" s="1069"/>
      <c r="B166" s="1070"/>
      <c r="C166" s="1070"/>
      <c r="D166" s="1070"/>
      <c r="E166" s="1070"/>
      <c r="F166" s="1070"/>
      <c r="G166" s="1070"/>
      <c r="H166" s="1070"/>
      <c r="I166" s="1070"/>
      <c r="J166" s="1070"/>
      <c r="K166" s="1070"/>
      <c r="L166" s="1070"/>
      <c r="M166" s="1070"/>
      <c r="N166" s="1070"/>
      <c r="O166" s="1070"/>
      <c r="P166" s="1070"/>
      <c r="Q166" s="1070"/>
      <c r="R166" s="1070"/>
      <c r="S166" s="1070"/>
      <c r="T166" s="1070"/>
      <c r="U166" s="1070"/>
      <c r="V166" s="1070"/>
      <c r="W166" s="1070"/>
      <c r="X166" s="1070"/>
      <c r="Y166" s="1070"/>
      <c r="Z166" s="1070"/>
      <c r="AA166" s="1070"/>
      <c r="AB166" s="1070"/>
      <c r="AC166" s="1070"/>
      <c r="AD166" s="1070"/>
      <c r="AE166" s="1070"/>
      <c r="AF166" s="1070"/>
      <c r="AG166" s="1070"/>
      <c r="AH166" s="1070"/>
      <c r="AI166" s="1070"/>
      <c r="AJ166" s="1071"/>
    </row>
    <row r="167" spans="1:36" x14ac:dyDescent="0.25">
      <c r="A167" s="1069"/>
      <c r="B167" s="1070"/>
      <c r="C167" s="1070"/>
      <c r="D167" s="1070"/>
      <c r="E167" s="1070"/>
      <c r="F167" s="1070"/>
      <c r="G167" s="1070"/>
      <c r="H167" s="1070"/>
      <c r="I167" s="1070"/>
      <c r="J167" s="1070"/>
      <c r="K167" s="1070"/>
      <c r="L167" s="1070"/>
      <c r="M167" s="1070"/>
      <c r="N167" s="1070"/>
      <c r="O167" s="1070"/>
      <c r="P167" s="1070"/>
      <c r="Q167" s="1070"/>
      <c r="R167" s="1070"/>
      <c r="S167" s="1070"/>
      <c r="T167" s="1070"/>
      <c r="U167" s="1070"/>
      <c r="V167" s="1070"/>
      <c r="W167" s="1070"/>
      <c r="X167" s="1070"/>
      <c r="Y167" s="1070"/>
      <c r="Z167" s="1070"/>
      <c r="AA167" s="1070"/>
      <c r="AB167" s="1070"/>
      <c r="AC167" s="1070"/>
      <c r="AD167" s="1070"/>
      <c r="AE167" s="1070"/>
      <c r="AF167" s="1070"/>
      <c r="AG167" s="1070"/>
      <c r="AH167" s="1070"/>
      <c r="AI167" s="1070"/>
      <c r="AJ167" s="1071"/>
    </row>
    <row r="168" spans="1:36" x14ac:dyDescent="0.25">
      <c r="A168" s="1069"/>
      <c r="B168" s="1070"/>
      <c r="C168" s="1070"/>
      <c r="D168" s="1070"/>
      <c r="E168" s="1070"/>
      <c r="F168" s="1070"/>
      <c r="G168" s="1070"/>
      <c r="H168" s="1070"/>
      <c r="I168" s="1070"/>
      <c r="J168" s="1070"/>
      <c r="K168" s="1070"/>
      <c r="L168" s="1070"/>
      <c r="M168" s="1070"/>
      <c r="N168" s="1070"/>
      <c r="O168" s="1070"/>
      <c r="P168" s="1070"/>
      <c r="Q168" s="1070"/>
      <c r="R168" s="1070"/>
      <c r="S168" s="1070"/>
      <c r="T168" s="1070"/>
      <c r="U168" s="1070"/>
      <c r="V168" s="1070"/>
      <c r="W168" s="1070"/>
      <c r="X168" s="1070"/>
      <c r="Y168" s="1070"/>
      <c r="Z168" s="1070"/>
      <c r="AA168" s="1070"/>
      <c r="AB168" s="1070"/>
      <c r="AC168" s="1070"/>
      <c r="AD168" s="1070"/>
      <c r="AE168" s="1070"/>
      <c r="AF168" s="1070"/>
      <c r="AG168" s="1070"/>
      <c r="AH168" s="1070"/>
      <c r="AI168" s="1070"/>
      <c r="AJ168" s="1071"/>
    </row>
    <row r="169" spans="1:36" x14ac:dyDescent="0.25">
      <c r="A169" s="1069"/>
      <c r="B169" s="1070"/>
      <c r="C169" s="1070"/>
      <c r="D169" s="1070"/>
      <c r="E169" s="1070"/>
      <c r="F169" s="1070"/>
      <c r="G169" s="1070"/>
      <c r="H169" s="1070"/>
      <c r="I169" s="1070"/>
      <c r="J169" s="1070"/>
      <c r="K169" s="1070"/>
      <c r="L169" s="1070"/>
      <c r="M169" s="1070"/>
      <c r="N169" s="1070"/>
      <c r="O169" s="1070"/>
      <c r="P169" s="1070"/>
      <c r="Q169" s="1070"/>
      <c r="R169" s="1070"/>
      <c r="S169" s="1070"/>
      <c r="T169" s="1070"/>
      <c r="U169" s="1070"/>
      <c r="V169" s="1070"/>
      <c r="W169" s="1070"/>
      <c r="X169" s="1070"/>
      <c r="Y169" s="1070"/>
      <c r="Z169" s="1070"/>
      <c r="AA169" s="1070"/>
      <c r="AB169" s="1070"/>
      <c r="AC169" s="1070"/>
      <c r="AD169" s="1070"/>
      <c r="AE169" s="1070"/>
      <c r="AF169" s="1070"/>
      <c r="AG169" s="1070"/>
      <c r="AH169" s="1070"/>
      <c r="AI169" s="1070"/>
      <c r="AJ169" s="1071"/>
    </row>
    <row r="170" spans="1:36" x14ac:dyDescent="0.25">
      <c r="A170" s="1069"/>
      <c r="B170" s="1070"/>
      <c r="C170" s="1070"/>
      <c r="D170" s="1070"/>
      <c r="E170" s="1070"/>
      <c r="F170" s="1070"/>
      <c r="G170" s="1070"/>
      <c r="H170" s="1070"/>
      <c r="I170" s="1070"/>
      <c r="J170" s="1070"/>
      <c r="K170" s="1070"/>
      <c r="L170" s="1070"/>
      <c r="M170" s="1070"/>
      <c r="N170" s="1070"/>
      <c r="O170" s="1070"/>
      <c r="P170" s="1070"/>
      <c r="Q170" s="1070"/>
      <c r="R170" s="1070"/>
      <c r="S170" s="1070"/>
      <c r="T170" s="1070"/>
      <c r="U170" s="1070"/>
      <c r="V170" s="1070"/>
      <c r="W170" s="1070"/>
      <c r="X170" s="1070"/>
      <c r="Y170" s="1070"/>
      <c r="Z170" s="1070"/>
      <c r="AA170" s="1070"/>
      <c r="AB170" s="1070"/>
      <c r="AC170" s="1070"/>
      <c r="AD170" s="1070"/>
      <c r="AE170" s="1070"/>
      <c r="AF170" s="1070"/>
      <c r="AG170" s="1070"/>
      <c r="AH170" s="1070"/>
      <c r="AI170" s="1070"/>
      <c r="AJ170" s="1071"/>
    </row>
    <row r="171" spans="1:36" x14ac:dyDescent="0.25">
      <c r="A171" s="1069"/>
      <c r="B171" s="1070"/>
      <c r="C171" s="1070"/>
      <c r="D171" s="1070"/>
      <c r="E171" s="1070"/>
      <c r="F171" s="1070"/>
      <c r="G171" s="1070"/>
      <c r="H171" s="1070"/>
      <c r="I171" s="1070"/>
      <c r="J171" s="1070"/>
      <c r="K171" s="1070"/>
      <c r="L171" s="1070"/>
      <c r="M171" s="1070"/>
      <c r="N171" s="1070"/>
      <c r="O171" s="1070"/>
      <c r="P171" s="1070"/>
      <c r="Q171" s="1070"/>
      <c r="R171" s="1070"/>
      <c r="S171" s="1070"/>
      <c r="T171" s="1070"/>
      <c r="U171" s="1070"/>
      <c r="V171" s="1070"/>
      <c r="W171" s="1070"/>
      <c r="X171" s="1070"/>
      <c r="Y171" s="1070"/>
      <c r="Z171" s="1070"/>
      <c r="AA171" s="1070"/>
      <c r="AB171" s="1070"/>
      <c r="AC171" s="1070"/>
      <c r="AD171" s="1070"/>
      <c r="AE171" s="1070"/>
      <c r="AF171" s="1070"/>
      <c r="AG171" s="1070"/>
      <c r="AH171" s="1070"/>
      <c r="AI171" s="1070"/>
      <c r="AJ171" s="1071"/>
    </row>
    <row r="172" spans="1:36" x14ac:dyDescent="0.25">
      <c r="A172" s="1069"/>
      <c r="B172" s="1070"/>
      <c r="C172" s="1070"/>
      <c r="D172" s="1070"/>
      <c r="E172" s="1070"/>
      <c r="F172" s="1070"/>
      <c r="G172" s="1070"/>
      <c r="H172" s="1070"/>
      <c r="I172" s="1070"/>
      <c r="J172" s="1070"/>
      <c r="K172" s="1070"/>
      <c r="L172" s="1070"/>
      <c r="M172" s="1070"/>
      <c r="N172" s="1070"/>
      <c r="O172" s="1070"/>
      <c r="P172" s="1070"/>
      <c r="Q172" s="1070"/>
      <c r="R172" s="1070"/>
      <c r="S172" s="1070"/>
      <c r="T172" s="1070"/>
      <c r="U172" s="1070"/>
      <c r="V172" s="1070"/>
      <c r="W172" s="1070"/>
      <c r="X172" s="1070"/>
      <c r="Y172" s="1070"/>
      <c r="Z172" s="1070"/>
      <c r="AA172" s="1070"/>
      <c r="AB172" s="1070"/>
      <c r="AC172" s="1070"/>
      <c r="AD172" s="1070"/>
      <c r="AE172" s="1070"/>
      <c r="AF172" s="1070"/>
      <c r="AG172" s="1070"/>
      <c r="AH172" s="1070"/>
      <c r="AI172" s="1070"/>
      <c r="AJ172" s="1071"/>
    </row>
    <row r="173" spans="1:36" x14ac:dyDescent="0.25">
      <c r="A173" s="1069"/>
      <c r="B173" s="1070"/>
      <c r="C173" s="1070"/>
      <c r="D173" s="1070"/>
      <c r="E173" s="1070"/>
      <c r="F173" s="1070"/>
      <c r="G173" s="1070"/>
      <c r="H173" s="1070"/>
      <c r="I173" s="1070"/>
      <c r="J173" s="1070"/>
      <c r="K173" s="1070"/>
      <c r="L173" s="1070"/>
      <c r="M173" s="1070"/>
      <c r="N173" s="1070"/>
      <c r="O173" s="1070"/>
      <c r="P173" s="1070"/>
      <c r="Q173" s="1070"/>
      <c r="R173" s="1070"/>
      <c r="S173" s="1070"/>
      <c r="T173" s="1070"/>
      <c r="U173" s="1070"/>
      <c r="V173" s="1070"/>
      <c r="W173" s="1070"/>
      <c r="X173" s="1070"/>
      <c r="Y173" s="1070"/>
      <c r="Z173" s="1070"/>
      <c r="AA173" s="1070"/>
      <c r="AB173" s="1070"/>
      <c r="AC173" s="1070"/>
      <c r="AD173" s="1070"/>
      <c r="AE173" s="1070"/>
      <c r="AF173" s="1070"/>
      <c r="AG173" s="1070"/>
      <c r="AH173" s="1070"/>
      <c r="AI173" s="1070"/>
      <c r="AJ173" s="1071"/>
    </row>
    <row r="174" spans="1:36" x14ac:dyDescent="0.25">
      <c r="A174" s="1069"/>
      <c r="B174" s="1070"/>
      <c r="C174" s="1070"/>
      <c r="D174" s="1070"/>
      <c r="E174" s="1070"/>
      <c r="F174" s="1070"/>
      <c r="G174" s="1070"/>
      <c r="H174" s="1070"/>
      <c r="I174" s="1070"/>
      <c r="J174" s="1070"/>
      <c r="K174" s="1070"/>
      <c r="L174" s="1070"/>
      <c r="M174" s="1070"/>
      <c r="N174" s="1070"/>
      <c r="O174" s="1070"/>
      <c r="P174" s="1070"/>
      <c r="Q174" s="1070"/>
      <c r="R174" s="1070"/>
      <c r="S174" s="1070"/>
      <c r="T174" s="1070"/>
      <c r="U174" s="1070"/>
      <c r="V174" s="1070"/>
      <c r="W174" s="1070"/>
      <c r="X174" s="1070"/>
      <c r="Y174" s="1070"/>
      <c r="Z174" s="1070"/>
      <c r="AA174" s="1070"/>
      <c r="AB174" s="1070"/>
      <c r="AC174" s="1070"/>
      <c r="AD174" s="1070"/>
      <c r="AE174" s="1070"/>
      <c r="AF174" s="1070"/>
      <c r="AG174" s="1070"/>
      <c r="AH174" s="1070"/>
      <c r="AI174" s="1070"/>
      <c r="AJ174" s="1071"/>
    </row>
    <row r="175" spans="1:36" x14ac:dyDescent="0.25">
      <c r="A175" s="1069"/>
      <c r="B175" s="1070"/>
      <c r="C175" s="1070"/>
      <c r="D175" s="1070"/>
      <c r="E175" s="1070"/>
      <c r="F175" s="1070"/>
      <c r="G175" s="1070"/>
      <c r="H175" s="1070"/>
      <c r="I175" s="1070"/>
      <c r="J175" s="1070"/>
      <c r="K175" s="1070"/>
      <c r="L175" s="1070"/>
      <c r="M175" s="1070"/>
      <c r="N175" s="1070"/>
      <c r="O175" s="1070"/>
      <c r="P175" s="1070"/>
      <c r="Q175" s="1070"/>
      <c r="R175" s="1070"/>
      <c r="S175" s="1070"/>
      <c r="T175" s="1070"/>
      <c r="U175" s="1070"/>
      <c r="V175" s="1070"/>
      <c r="W175" s="1070"/>
      <c r="X175" s="1070"/>
      <c r="Y175" s="1070"/>
      <c r="Z175" s="1070"/>
      <c r="AA175" s="1070"/>
      <c r="AB175" s="1070"/>
      <c r="AC175" s="1070"/>
      <c r="AD175" s="1070"/>
      <c r="AE175" s="1070"/>
      <c r="AF175" s="1070"/>
      <c r="AG175" s="1070"/>
      <c r="AH175" s="1070"/>
      <c r="AI175" s="1070"/>
      <c r="AJ175" s="1071"/>
    </row>
    <row r="176" spans="1:36" x14ac:dyDescent="0.25">
      <c r="A176" s="1069"/>
      <c r="B176" s="1070"/>
      <c r="C176" s="1070"/>
      <c r="D176" s="1070"/>
      <c r="E176" s="1070"/>
      <c r="F176" s="1070"/>
      <c r="G176" s="1070"/>
      <c r="H176" s="1070"/>
      <c r="I176" s="1070"/>
      <c r="J176" s="1070"/>
      <c r="K176" s="1070"/>
      <c r="L176" s="1070"/>
      <c r="M176" s="1070"/>
      <c r="N176" s="1070"/>
      <c r="O176" s="1070"/>
      <c r="P176" s="1070"/>
      <c r="Q176" s="1070"/>
      <c r="R176" s="1070"/>
      <c r="S176" s="1070"/>
      <c r="T176" s="1070"/>
      <c r="U176" s="1070"/>
      <c r="V176" s="1070"/>
      <c r="W176" s="1070"/>
      <c r="X176" s="1070"/>
      <c r="Y176" s="1070"/>
      <c r="Z176" s="1070"/>
      <c r="AA176" s="1070"/>
      <c r="AB176" s="1070"/>
      <c r="AC176" s="1070"/>
      <c r="AD176" s="1070"/>
      <c r="AE176" s="1070"/>
      <c r="AF176" s="1070"/>
      <c r="AG176" s="1070"/>
      <c r="AH176" s="1070"/>
      <c r="AI176" s="1070"/>
      <c r="AJ176" s="1071"/>
    </row>
    <row r="177" spans="1:36" x14ac:dyDescent="0.25">
      <c r="A177" s="1069"/>
      <c r="B177" s="1070"/>
      <c r="C177" s="1070"/>
      <c r="D177" s="1070"/>
      <c r="E177" s="1070"/>
      <c r="F177" s="1070"/>
      <c r="G177" s="1070"/>
      <c r="H177" s="1070"/>
      <c r="I177" s="1070"/>
      <c r="J177" s="1070"/>
      <c r="K177" s="1070"/>
      <c r="L177" s="1070"/>
      <c r="M177" s="1070"/>
      <c r="N177" s="1070"/>
      <c r="O177" s="1070"/>
      <c r="P177" s="1070"/>
      <c r="Q177" s="1070"/>
      <c r="R177" s="1070"/>
      <c r="S177" s="1070"/>
      <c r="T177" s="1070"/>
      <c r="U177" s="1070"/>
      <c r="V177" s="1070"/>
      <c r="W177" s="1070"/>
      <c r="X177" s="1070"/>
      <c r="Y177" s="1070"/>
      <c r="Z177" s="1070"/>
      <c r="AA177" s="1070"/>
      <c r="AB177" s="1070"/>
      <c r="AC177" s="1070"/>
      <c r="AD177" s="1070"/>
      <c r="AE177" s="1070"/>
      <c r="AF177" s="1070"/>
      <c r="AG177" s="1070"/>
      <c r="AH177" s="1070"/>
      <c r="AI177" s="1070"/>
      <c r="AJ177" s="1071"/>
    </row>
    <row r="178" spans="1:36" x14ac:dyDescent="0.25">
      <c r="A178" s="1069"/>
      <c r="B178" s="1070"/>
      <c r="C178" s="1070"/>
      <c r="D178" s="1070"/>
      <c r="E178" s="1070"/>
      <c r="F178" s="1070"/>
      <c r="G178" s="1070"/>
      <c r="H178" s="1070"/>
      <c r="I178" s="1070"/>
      <c r="J178" s="1070"/>
      <c r="K178" s="1070"/>
      <c r="L178" s="1070"/>
      <c r="M178" s="1070"/>
      <c r="N178" s="1070"/>
      <c r="O178" s="1070"/>
      <c r="P178" s="1070"/>
      <c r="Q178" s="1070"/>
      <c r="R178" s="1070"/>
      <c r="S178" s="1070"/>
      <c r="T178" s="1070"/>
      <c r="U178" s="1070"/>
      <c r="V178" s="1070"/>
      <c r="W178" s="1070"/>
      <c r="X178" s="1070"/>
      <c r="Y178" s="1070"/>
      <c r="Z178" s="1070"/>
      <c r="AA178" s="1070"/>
      <c r="AB178" s="1070"/>
      <c r="AC178" s="1070"/>
      <c r="AD178" s="1070"/>
      <c r="AE178" s="1070"/>
      <c r="AF178" s="1070"/>
      <c r="AG178" s="1070"/>
      <c r="AH178" s="1070"/>
      <c r="AI178" s="1070"/>
      <c r="AJ178" s="1071"/>
    </row>
    <row r="179" spans="1:36" x14ac:dyDescent="0.25">
      <c r="A179" s="1069"/>
      <c r="B179" s="1070"/>
      <c r="C179" s="1070"/>
      <c r="D179" s="1070"/>
      <c r="E179" s="1070"/>
      <c r="F179" s="1070"/>
      <c r="G179" s="1070"/>
      <c r="H179" s="1070"/>
      <c r="I179" s="1070"/>
      <c r="J179" s="1070"/>
      <c r="K179" s="1070"/>
      <c r="L179" s="1070"/>
      <c r="M179" s="1070"/>
      <c r="N179" s="1070"/>
      <c r="O179" s="1070"/>
      <c r="P179" s="1070"/>
      <c r="Q179" s="1070"/>
      <c r="R179" s="1070"/>
      <c r="S179" s="1070"/>
      <c r="T179" s="1070"/>
      <c r="U179" s="1070"/>
      <c r="V179" s="1070"/>
      <c r="W179" s="1070"/>
      <c r="X179" s="1070"/>
      <c r="Y179" s="1070"/>
      <c r="Z179" s="1070"/>
      <c r="AA179" s="1070"/>
      <c r="AB179" s="1070"/>
      <c r="AC179" s="1070"/>
      <c r="AD179" s="1070"/>
      <c r="AE179" s="1070"/>
      <c r="AF179" s="1070"/>
      <c r="AG179" s="1070"/>
      <c r="AH179" s="1070"/>
      <c r="AI179" s="1070"/>
      <c r="AJ179" s="1071"/>
    </row>
    <row r="180" spans="1:36" x14ac:dyDescent="0.25">
      <c r="A180" s="1069"/>
      <c r="B180" s="1070"/>
      <c r="C180" s="1070"/>
      <c r="D180" s="1070"/>
      <c r="E180" s="1070"/>
      <c r="F180" s="1070"/>
      <c r="G180" s="1070"/>
      <c r="H180" s="1070"/>
      <c r="I180" s="1070"/>
      <c r="J180" s="1070"/>
      <c r="K180" s="1070"/>
      <c r="L180" s="1070"/>
      <c r="M180" s="1070"/>
      <c r="N180" s="1070"/>
      <c r="O180" s="1070"/>
      <c r="P180" s="1070"/>
      <c r="Q180" s="1070"/>
      <c r="R180" s="1070"/>
      <c r="S180" s="1070"/>
      <c r="T180" s="1070"/>
      <c r="U180" s="1070"/>
      <c r="V180" s="1070"/>
      <c r="W180" s="1070"/>
      <c r="X180" s="1070"/>
      <c r="Y180" s="1070"/>
      <c r="Z180" s="1070"/>
      <c r="AA180" s="1070"/>
      <c r="AB180" s="1070"/>
      <c r="AC180" s="1070"/>
      <c r="AD180" s="1070"/>
      <c r="AE180" s="1070"/>
      <c r="AF180" s="1070"/>
      <c r="AG180" s="1070"/>
      <c r="AH180" s="1070"/>
      <c r="AI180" s="1070"/>
      <c r="AJ180" s="1071"/>
    </row>
    <row r="181" spans="1:36" x14ac:dyDescent="0.25">
      <c r="A181" s="1069"/>
      <c r="B181" s="1070"/>
      <c r="C181" s="1070"/>
      <c r="D181" s="1070"/>
      <c r="E181" s="1070"/>
      <c r="F181" s="1070"/>
      <c r="G181" s="1070"/>
      <c r="H181" s="1070"/>
      <c r="I181" s="1070"/>
      <c r="J181" s="1070"/>
      <c r="K181" s="1070"/>
      <c r="L181" s="1070"/>
      <c r="M181" s="1070"/>
      <c r="N181" s="1070"/>
      <c r="O181" s="1070"/>
      <c r="P181" s="1070"/>
      <c r="Q181" s="1070"/>
      <c r="R181" s="1070"/>
      <c r="S181" s="1070"/>
      <c r="T181" s="1070"/>
      <c r="U181" s="1070"/>
      <c r="V181" s="1070"/>
      <c r="W181" s="1070"/>
      <c r="X181" s="1070"/>
      <c r="Y181" s="1070"/>
      <c r="Z181" s="1070"/>
      <c r="AA181" s="1070"/>
      <c r="AB181" s="1070"/>
      <c r="AC181" s="1070"/>
      <c r="AD181" s="1070"/>
      <c r="AE181" s="1070"/>
      <c r="AF181" s="1070"/>
      <c r="AG181" s="1070"/>
      <c r="AH181" s="1070"/>
      <c r="AI181" s="1070"/>
      <c r="AJ181" s="1071"/>
    </row>
    <row r="182" spans="1:36" x14ac:dyDescent="0.25">
      <c r="A182" s="1069"/>
      <c r="B182" s="1070"/>
      <c r="C182" s="1070"/>
      <c r="D182" s="1070"/>
      <c r="E182" s="1070"/>
      <c r="F182" s="1070"/>
      <c r="G182" s="1070"/>
      <c r="H182" s="1070"/>
      <c r="I182" s="1070"/>
      <c r="J182" s="1070"/>
      <c r="K182" s="1070"/>
      <c r="L182" s="1070"/>
      <c r="M182" s="1070"/>
      <c r="N182" s="1070"/>
      <c r="O182" s="1070"/>
      <c r="P182" s="1070"/>
      <c r="Q182" s="1070"/>
      <c r="R182" s="1070"/>
      <c r="S182" s="1070"/>
      <c r="T182" s="1070"/>
      <c r="U182" s="1070"/>
      <c r="V182" s="1070"/>
      <c r="W182" s="1070"/>
      <c r="X182" s="1070"/>
      <c r="Y182" s="1070"/>
      <c r="Z182" s="1070"/>
      <c r="AA182" s="1070"/>
      <c r="AB182" s="1070"/>
      <c r="AC182" s="1070"/>
      <c r="AD182" s="1070"/>
      <c r="AE182" s="1070"/>
      <c r="AF182" s="1070"/>
      <c r="AG182" s="1070"/>
      <c r="AH182" s="1070"/>
      <c r="AI182" s="1070"/>
      <c r="AJ182" s="1071"/>
    </row>
    <row r="183" spans="1:36" x14ac:dyDescent="0.25">
      <c r="A183" s="1069"/>
      <c r="B183" s="1070"/>
      <c r="C183" s="1070"/>
      <c r="D183" s="1070"/>
      <c r="E183" s="1070"/>
      <c r="F183" s="1070"/>
      <c r="G183" s="1070"/>
      <c r="H183" s="1070"/>
      <c r="I183" s="1070"/>
      <c r="J183" s="1070"/>
      <c r="K183" s="1070"/>
      <c r="L183" s="1070"/>
      <c r="M183" s="1070"/>
      <c r="N183" s="1070"/>
      <c r="O183" s="1070"/>
      <c r="P183" s="1070"/>
      <c r="Q183" s="1070"/>
      <c r="R183" s="1070"/>
      <c r="S183" s="1070"/>
      <c r="T183" s="1070"/>
      <c r="U183" s="1070"/>
      <c r="V183" s="1070"/>
      <c r="W183" s="1070"/>
      <c r="X183" s="1070"/>
      <c r="Y183" s="1070"/>
      <c r="Z183" s="1070"/>
      <c r="AA183" s="1070"/>
      <c r="AB183" s="1070"/>
      <c r="AC183" s="1070"/>
      <c r="AD183" s="1070"/>
      <c r="AE183" s="1070"/>
      <c r="AF183" s="1070"/>
      <c r="AG183" s="1070"/>
      <c r="AH183" s="1070"/>
      <c r="AI183" s="1070"/>
      <c r="AJ183" s="1071"/>
    </row>
    <row r="184" spans="1:36" x14ac:dyDescent="0.25">
      <c r="A184" s="1069"/>
      <c r="B184" s="1070"/>
      <c r="C184" s="1070"/>
      <c r="D184" s="1070"/>
      <c r="E184" s="1070"/>
      <c r="F184" s="1070"/>
      <c r="G184" s="1070"/>
      <c r="H184" s="1070"/>
      <c r="I184" s="1070"/>
      <c r="J184" s="1070"/>
      <c r="K184" s="1070"/>
      <c r="L184" s="1070"/>
      <c r="M184" s="1070"/>
      <c r="N184" s="1070"/>
      <c r="O184" s="1070"/>
      <c r="P184" s="1070"/>
      <c r="Q184" s="1070"/>
      <c r="R184" s="1070"/>
      <c r="S184" s="1070"/>
      <c r="T184" s="1070"/>
      <c r="U184" s="1070"/>
      <c r="V184" s="1070"/>
      <c r="W184" s="1070"/>
      <c r="X184" s="1070"/>
      <c r="Y184" s="1070"/>
      <c r="Z184" s="1070"/>
      <c r="AA184" s="1070"/>
      <c r="AB184" s="1070"/>
      <c r="AC184" s="1070"/>
      <c r="AD184" s="1070"/>
      <c r="AE184" s="1070"/>
      <c r="AF184" s="1070"/>
      <c r="AG184" s="1070"/>
      <c r="AH184" s="1070"/>
      <c r="AI184" s="1070"/>
      <c r="AJ184" s="1071"/>
    </row>
    <row r="185" spans="1:36" x14ac:dyDescent="0.25">
      <c r="A185" s="1069"/>
      <c r="B185" s="1070"/>
      <c r="C185" s="1070"/>
      <c r="D185" s="1070"/>
      <c r="E185" s="1070"/>
      <c r="F185" s="1070"/>
      <c r="G185" s="1070"/>
      <c r="H185" s="1070"/>
      <c r="I185" s="1070"/>
      <c r="J185" s="1070"/>
      <c r="K185" s="1070"/>
      <c r="L185" s="1070"/>
      <c r="M185" s="1070"/>
      <c r="N185" s="1070"/>
      <c r="O185" s="1070"/>
      <c r="P185" s="1070"/>
      <c r="Q185" s="1070"/>
      <c r="R185" s="1070"/>
      <c r="S185" s="1070"/>
      <c r="T185" s="1070"/>
      <c r="U185" s="1070"/>
      <c r="V185" s="1070"/>
      <c r="W185" s="1070"/>
      <c r="X185" s="1070"/>
      <c r="Y185" s="1070"/>
      <c r="Z185" s="1070"/>
      <c r="AA185" s="1070"/>
      <c r="AB185" s="1070"/>
      <c r="AC185" s="1070"/>
      <c r="AD185" s="1070"/>
      <c r="AE185" s="1070"/>
      <c r="AF185" s="1070"/>
      <c r="AG185" s="1070"/>
      <c r="AH185" s="1070"/>
      <c r="AI185" s="1070"/>
      <c r="AJ185" s="1071"/>
    </row>
    <row r="186" spans="1:36" x14ac:dyDescent="0.25">
      <c r="A186" s="1069"/>
      <c r="B186" s="1070"/>
      <c r="C186" s="1070"/>
      <c r="D186" s="1070"/>
      <c r="E186" s="1070"/>
      <c r="F186" s="1070"/>
      <c r="G186" s="1070"/>
      <c r="H186" s="1070"/>
      <c r="I186" s="1070"/>
      <c r="J186" s="1070"/>
      <c r="K186" s="1070"/>
      <c r="L186" s="1070"/>
      <c r="M186" s="1070"/>
      <c r="N186" s="1070"/>
      <c r="O186" s="1070"/>
      <c r="P186" s="1070"/>
      <c r="Q186" s="1070"/>
      <c r="R186" s="1070"/>
      <c r="S186" s="1070"/>
      <c r="T186" s="1070"/>
      <c r="U186" s="1070"/>
      <c r="V186" s="1070"/>
      <c r="W186" s="1070"/>
      <c r="X186" s="1070"/>
      <c r="Y186" s="1070"/>
      <c r="Z186" s="1070"/>
      <c r="AA186" s="1070"/>
      <c r="AB186" s="1070"/>
      <c r="AC186" s="1070"/>
      <c r="AD186" s="1070"/>
      <c r="AE186" s="1070"/>
      <c r="AF186" s="1070"/>
      <c r="AG186" s="1070"/>
      <c r="AH186" s="1070"/>
      <c r="AI186" s="1070"/>
      <c r="AJ186" s="1071"/>
    </row>
    <row r="187" spans="1:36" x14ac:dyDescent="0.25">
      <c r="A187" s="1069"/>
      <c r="B187" s="1070"/>
      <c r="C187" s="1070"/>
      <c r="D187" s="1070"/>
      <c r="E187" s="1070"/>
      <c r="F187" s="1070"/>
      <c r="G187" s="1070"/>
      <c r="H187" s="1070"/>
      <c r="I187" s="1070"/>
      <c r="J187" s="1070"/>
      <c r="K187" s="1070"/>
      <c r="L187" s="1070"/>
      <c r="M187" s="1070"/>
      <c r="N187" s="1070"/>
      <c r="O187" s="1070"/>
      <c r="P187" s="1070"/>
      <c r="Q187" s="1070"/>
      <c r="R187" s="1070"/>
      <c r="S187" s="1070"/>
      <c r="T187" s="1070"/>
      <c r="U187" s="1070"/>
      <c r="V187" s="1070"/>
      <c r="W187" s="1070"/>
      <c r="X187" s="1070"/>
      <c r="Y187" s="1070"/>
      <c r="Z187" s="1070"/>
      <c r="AA187" s="1070"/>
      <c r="AB187" s="1070"/>
      <c r="AC187" s="1070"/>
      <c r="AD187" s="1070"/>
      <c r="AE187" s="1070"/>
      <c r="AF187" s="1070"/>
      <c r="AG187" s="1070"/>
      <c r="AH187" s="1070"/>
      <c r="AI187" s="1070"/>
      <c r="AJ187" s="1071"/>
    </row>
    <row r="188" spans="1:36" x14ac:dyDescent="0.25">
      <c r="A188" s="1069"/>
      <c r="B188" s="1070"/>
      <c r="C188" s="1070"/>
      <c r="D188" s="1070"/>
      <c r="E188" s="1070"/>
      <c r="F188" s="1070"/>
      <c r="G188" s="1070"/>
      <c r="H188" s="1070"/>
      <c r="I188" s="1070"/>
      <c r="J188" s="1070"/>
      <c r="K188" s="1070"/>
      <c r="L188" s="1070"/>
      <c r="M188" s="1070"/>
      <c r="N188" s="1070"/>
      <c r="O188" s="1070"/>
      <c r="P188" s="1070"/>
      <c r="Q188" s="1070"/>
      <c r="R188" s="1070"/>
      <c r="S188" s="1070"/>
      <c r="T188" s="1070"/>
      <c r="U188" s="1070"/>
      <c r="V188" s="1070"/>
      <c r="W188" s="1070"/>
      <c r="X188" s="1070"/>
      <c r="Y188" s="1070"/>
      <c r="Z188" s="1070"/>
      <c r="AA188" s="1070"/>
      <c r="AB188" s="1070"/>
      <c r="AC188" s="1070"/>
      <c r="AD188" s="1070"/>
      <c r="AE188" s="1070"/>
      <c r="AF188" s="1070"/>
      <c r="AG188" s="1070"/>
      <c r="AH188" s="1070"/>
      <c r="AI188" s="1070"/>
      <c r="AJ188" s="1071"/>
    </row>
    <row r="189" spans="1:36" x14ac:dyDescent="0.25">
      <c r="A189" s="1069"/>
      <c r="B189" s="1070"/>
      <c r="C189" s="1070"/>
      <c r="D189" s="1070"/>
      <c r="E189" s="1070"/>
      <c r="F189" s="1070"/>
      <c r="G189" s="1070"/>
      <c r="H189" s="1070"/>
      <c r="I189" s="1070"/>
      <c r="J189" s="1070"/>
      <c r="K189" s="1070"/>
      <c r="L189" s="1070"/>
      <c r="M189" s="1070"/>
      <c r="N189" s="1070"/>
      <c r="O189" s="1070"/>
      <c r="P189" s="1070"/>
      <c r="Q189" s="1070"/>
      <c r="R189" s="1070"/>
      <c r="S189" s="1070"/>
      <c r="T189" s="1070"/>
      <c r="U189" s="1070"/>
      <c r="V189" s="1070"/>
      <c r="W189" s="1070"/>
      <c r="X189" s="1070"/>
      <c r="Y189" s="1070"/>
      <c r="Z189" s="1070"/>
      <c r="AA189" s="1070"/>
      <c r="AB189" s="1070"/>
      <c r="AC189" s="1070"/>
      <c r="AD189" s="1070"/>
      <c r="AE189" s="1070"/>
      <c r="AF189" s="1070"/>
      <c r="AG189" s="1070"/>
      <c r="AH189" s="1070"/>
      <c r="AI189" s="1070"/>
      <c r="AJ189" s="1071"/>
    </row>
    <row r="190" spans="1:36" x14ac:dyDescent="0.25">
      <c r="A190" s="1069"/>
      <c r="B190" s="1070"/>
      <c r="C190" s="1070"/>
      <c r="D190" s="1070"/>
      <c r="E190" s="1070"/>
      <c r="F190" s="1070"/>
      <c r="G190" s="1070"/>
      <c r="H190" s="1070"/>
      <c r="I190" s="1070"/>
      <c r="J190" s="1070"/>
      <c r="K190" s="1070"/>
      <c r="L190" s="1070"/>
      <c r="M190" s="1070"/>
      <c r="N190" s="1070"/>
      <c r="O190" s="1070"/>
      <c r="P190" s="1070"/>
      <c r="Q190" s="1070"/>
      <c r="R190" s="1070"/>
      <c r="S190" s="1070"/>
      <c r="T190" s="1070"/>
      <c r="U190" s="1070"/>
      <c r="V190" s="1070"/>
      <c r="W190" s="1070"/>
      <c r="X190" s="1070"/>
      <c r="Y190" s="1070"/>
      <c r="Z190" s="1070"/>
      <c r="AA190" s="1070"/>
      <c r="AB190" s="1070"/>
      <c r="AC190" s="1070"/>
      <c r="AD190" s="1070"/>
      <c r="AE190" s="1070"/>
      <c r="AF190" s="1070"/>
      <c r="AG190" s="1070"/>
      <c r="AH190" s="1070"/>
      <c r="AI190" s="1070"/>
      <c r="AJ190" s="1071"/>
    </row>
    <row r="191" spans="1:36" x14ac:dyDescent="0.25">
      <c r="A191" s="1069"/>
      <c r="B191" s="1070"/>
      <c r="C191" s="1070"/>
      <c r="D191" s="1070"/>
      <c r="E191" s="1070"/>
      <c r="F191" s="1070"/>
      <c r="G191" s="1070"/>
      <c r="H191" s="1070"/>
      <c r="I191" s="1070"/>
      <c r="J191" s="1070"/>
      <c r="K191" s="1070"/>
      <c r="L191" s="1070"/>
      <c r="M191" s="1070"/>
      <c r="N191" s="1070"/>
      <c r="O191" s="1070"/>
      <c r="P191" s="1070"/>
      <c r="Q191" s="1070"/>
      <c r="R191" s="1070"/>
      <c r="S191" s="1070"/>
      <c r="T191" s="1070"/>
      <c r="U191" s="1070"/>
      <c r="V191" s="1070"/>
      <c r="W191" s="1070"/>
      <c r="X191" s="1070"/>
      <c r="Y191" s="1070"/>
      <c r="Z191" s="1070"/>
      <c r="AA191" s="1070"/>
      <c r="AB191" s="1070"/>
      <c r="AC191" s="1070"/>
      <c r="AD191" s="1070"/>
      <c r="AE191" s="1070"/>
      <c r="AF191" s="1070"/>
      <c r="AG191" s="1070"/>
      <c r="AH191" s="1070"/>
      <c r="AI191" s="1070"/>
      <c r="AJ191" s="1071"/>
    </row>
    <row r="192" spans="1:36" x14ac:dyDescent="0.25">
      <c r="A192" s="1069"/>
      <c r="B192" s="1070"/>
      <c r="C192" s="1070"/>
      <c r="D192" s="1070"/>
      <c r="E192" s="1070"/>
      <c r="F192" s="1070"/>
      <c r="G192" s="1070"/>
      <c r="H192" s="1070"/>
      <c r="I192" s="1070"/>
      <c r="J192" s="1070"/>
      <c r="K192" s="1070"/>
      <c r="L192" s="1070"/>
      <c r="M192" s="1070"/>
      <c r="N192" s="1070"/>
      <c r="O192" s="1070"/>
      <c r="P192" s="1070"/>
      <c r="Q192" s="1070"/>
      <c r="R192" s="1070"/>
      <c r="S192" s="1070"/>
      <c r="T192" s="1070"/>
      <c r="U192" s="1070"/>
      <c r="V192" s="1070"/>
      <c r="W192" s="1070"/>
      <c r="X192" s="1070"/>
      <c r="Y192" s="1070"/>
      <c r="Z192" s="1070"/>
      <c r="AA192" s="1070"/>
      <c r="AB192" s="1070"/>
      <c r="AC192" s="1070"/>
      <c r="AD192" s="1070"/>
      <c r="AE192" s="1070"/>
      <c r="AF192" s="1070"/>
      <c r="AG192" s="1070"/>
      <c r="AH192" s="1070"/>
      <c r="AI192" s="1070"/>
      <c r="AJ192" s="1071"/>
    </row>
    <row r="193" spans="1:36" x14ac:dyDescent="0.25">
      <c r="A193" s="1069"/>
      <c r="B193" s="1070"/>
      <c r="C193" s="1070"/>
      <c r="D193" s="1070"/>
      <c r="E193" s="1070"/>
      <c r="F193" s="1070"/>
      <c r="G193" s="1070"/>
      <c r="H193" s="1070"/>
      <c r="I193" s="1070"/>
      <c r="J193" s="1070"/>
      <c r="K193" s="1070"/>
      <c r="L193" s="1070"/>
      <c r="M193" s="1070"/>
      <c r="N193" s="1070"/>
      <c r="O193" s="1070"/>
      <c r="P193" s="1070"/>
      <c r="Q193" s="1070"/>
      <c r="R193" s="1070"/>
      <c r="S193" s="1070"/>
      <c r="T193" s="1070"/>
      <c r="U193" s="1070"/>
      <c r="V193" s="1070"/>
      <c r="W193" s="1070"/>
      <c r="X193" s="1070"/>
      <c r="Y193" s="1070"/>
      <c r="Z193" s="1070"/>
      <c r="AA193" s="1070"/>
      <c r="AB193" s="1070"/>
      <c r="AC193" s="1070"/>
      <c r="AD193" s="1070"/>
      <c r="AE193" s="1070"/>
      <c r="AF193" s="1070"/>
      <c r="AG193" s="1070"/>
      <c r="AH193" s="1070"/>
      <c r="AI193" s="1070"/>
      <c r="AJ193" s="1071"/>
    </row>
    <row r="194" spans="1:36" x14ac:dyDescent="0.25">
      <c r="A194" s="1069"/>
      <c r="B194" s="1070"/>
      <c r="C194" s="1070"/>
      <c r="D194" s="1070"/>
      <c r="E194" s="1070"/>
      <c r="F194" s="1070"/>
      <c r="G194" s="1070"/>
      <c r="H194" s="1070"/>
      <c r="I194" s="1070"/>
      <c r="J194" s="1070"/>
      <c r="K194" s="1070"/>
      <c r="L194" s="1070"/>
      <c r="M194" s="1070"/>
      <c r="N194" s="1070"/>
      <c r="O194" s="1070"/>
      <c r="P194" s="1070"/>
      <c r="Q194" s="1070"/>
      <c r="R194" s="1070"/>
      <c r="S194" s="1070"/>
      <c r="T194" s="1070"/>
      <c r="U194" s="1070"/>
      <c r="V194" s="1070"/>
      <c r="W194" s="1070"/>
      <c r="X194" s="1070"/>
      <c r="Y194" s="1070"/>
      <c r="Z194" s="1070"/>
      <c r="AA194" s="1070"/>
      <c r="AB194" s="1070"/>
      <c r="AC194" s="1070"/>
      <c r="AD194" s="1070"/>
      <c r="AE194" s="1070"/>
      <c r="AF194" s="1070"/>
      <c r="AG194" s="1070"/>
      <c r="AH194" s="1070"/>
      <c r="AI194" s="1070"/>
      <c r="AJ194" s="1071"/>
    </row>
    <row r="195" spans="1:36" x14ac:dyDescent="0.25">
      <c r="A195" s="1069"/>
      <c r="B195" s="1070"/>
      <c r="C195" s="1070"/>
      <c r="D195" s="1070"/>
      <c r="E195" s="1070"/>
      <c r="F195" s="1070"/>
      <c r="G195" s="1070"/>
      <c r="H195" s="1070"/>
      <c r="I195" s="1070"/>
      <c r="J195" s="1070"/>
      <c r="K195" s="1070"/>
      <c r="L195" s="1070"/>
      <c r="M195" s="1070"/>
      <c r="N195" s="1070"/>
      <c r="O195" s="1070"/>
      <c r="P195" s="1070"/>
      <c r="Q195" s="1070"/>
      <c r="R195" s="1070"/>
      <c r="S195" s="1070"/>
      <c r="T195" s="1070"/>
      <c r="U195" s="1070"/>
      <c r="V195" s="1070"/>
      <c r="W195" s="1070"/>
      <c r="X195" s="1070"/>
      <c r="Y195" s="1070"/>
      <c r="Z195" s="1070"/>
      <c r="AA195" s="1070"/>
      <c r="AB195" s="1070"/>
      <c r="AC195" s="1070"/>
      <c r="AD195" s="1070"/>
      <c r="AE195" s="1070"/>
      <c r="AF195" s="1070"/>
      <c r="AG195" s="1070"/>
      <c r="AH195" s="1070"/>
      <c r="AI195" s="1070"/>
      <c r="AJ195" s="1071"/>
    </row>
    <row r="196" spans="1:36" x14ac:dyDescent="0.25">
      <c r="A196" s="1069"/>
      <c r="B196" s="1070"/>
      <c r="C196" s="1070"/>
      <c r="D196" s="1070"/>
      <c r="E196" s="1070"/>
      <c r="F196" s="1070"/>
      <c r="G196" s="1070"/>
      <c r="H196" s="1070"/>
      <c r="I196" s="1070"/>
      <c r="J196" s="1070"/>
      <c r="K196" s="1070"/>
      <c r="L196" s="1070"/>
      <c r="M196" s="1070"/>
      <c r="N196" s="1070"/>
      <c r="O196" s="1070"/>
      <c r="P196" s="1070"/>
      <c r="Q196" s="1070"/>
      <c r="R196" s="1070"/>
      <c r="S196" s="1070"/>
      <c r="T196" s="1070"/>
      <c r="U196" s="1070"/>
      <c r="V196" s="1070"/>
      <c r="W196" s="1070"/>
      <c r="X196" s="1070"/>
      <c r="Y196" s="1070"/>
      <c r="Z196" s="1070"/>
      <c r="AA196" s="1070"/>
      <c r="AB196" s="1070"/>
      <c r="AC196" s="1070"/>
      <c r="AD196" s="1070"/>
      <c r="AE196" s="1070"/>
      <c r="AF196" s="1070"/>
      <c r="AG196" s="1070"/>
      <c r="AH196" s="1070"/>
      <c r="AI196" s="1070"/>
      <c r="AJ196" s="1071"/>
    </row>
    <row r="197" spans="1:36" x14ac:dyDescent="0.25">
      <c r="A197" s="1069"/>
      <c r="B197" s="1070"/>
      <c r="C197" s="1070"/>
      <c r="D197" s="1070"/>
      <c r="E197" s="1070"/>
      <c r="F197" s="1070"/>
      <c r="G197" s="1070"/>
      <c r="H197" s="1070"/>
      <c r="I197" s="1070"/>
      <c r="J197" s="1070"/>
      <c r="K197" s="1070"/>
      <c r="L197" s="1070"/>
      <c r="M197" s="1070"/>
      <c r="N197" s="1070"/>
      <c r="O197" s="1070"/>
      <c r="P197" s="1070"/>
      <c r="Q197" s="1070"/>
      <c r="R197" s="1070"/>
      <c r="S197" s="1070"/>
      <c r="T197" s="1070"/>
      <c r="U197" s="1070"/>
      <c r="V197" s="1070"/>
      <c r="W197" s="1070"/>
      <c r="X197" s="1070"/>
      <c r="Y197" s="1070"/>
      <c r="Z197" s="1070"/>
      <c r="AA197" s="1070"/>
      <c r="AB197" s="1070"/>
      <c r="AC197" s="1070"/>
      <c r="AD197" s="1070"/>
      <c r="AE197" s="1070"/>
      <c r="AF197" s="1070"/>
      <c r="AG197" s="1070"/>
      <c r="AH197" s="1070"/>
      <c r="AI197" s="1070"/>
      <c r="AJ197" s="1071"/>
    </row>
    <row r="198" spans="1:36" x14ac:dyDescent="0.25">
      <c r="A198" s="1069"/>
      <c r="B198" s="1070"/>
      <c r="C198" s="1070"/>
      <c r="D198" s="1070"/>
      <c r="E198" s="1070"/>
      <c r="F198" s="1070"/>
      <c r="G198" s="1070"/>
      <c r="H198" s="1070"/>
      <c r="I198" s="1070"/>
      <c r="J198" s="1070"/>
      <c r="K198" s="1070"/>
      <c r="L198" s="1070"/>
      <c r="M198" s="1070"/>
      <c r="N198" s="1070"/>
      <c r="O198" s="1070"/>
      <c r="P198" s="1070"/>
      <c r="Q198" s="1070"/>
      <c r="R198" s="1070"/>
      <c r="S198" s="1070"/>
      <c r="T198" s="1070"/>
      <c r="U198" s="1070"/>
      <c r="V198" s="1070"/>
      <c r="W198" s="1070"/>
      <c r="X198" s="1070"/>
      <c r="Y198" s="1070"/>
      <c r="Z198" s="1070"/>
      <c r="AA198" s="1070"/>
      <c r="AB198" s="1070"/>
      <c r="AC198" s="1070"/>
      <c r="AD198" s="1070"/>
      <c r="AE198" s="1070"/>
      <c r="AF198" s="1070"/>
      <c r="AG198" s="1070"/>
      <c r="AH198" s="1070"/>
      <c r="AI198" s="1070"/>
      <c r="AJ198" s="1071"/>
    </row>
    <row r="199" spans="1:36" x14ac:dyDescent="0.25">
      <c r="A199" s="1069"/>
      <c r="B199" s="1070"/>
      <c r="C199" s="1070"/>
      <c r="D199" s="1070"/>
      <c r="E199" s="1070"/>
      <c r="F199" s="1070"/>
      <c r="G199" s="1070"/>
      <c r="H199" s="1070"/>
      <c r="I199" s="1070"/>
      <c r="J199" s="1070"/>
      <c r="K199" s="1070"/>
      <c r="L199" s="1070"/>
      <c r="M199" s="1070"/>
      <c r="N199" s="1070"/>
      <c r="O199" s="1070"/>
      <c r="P199" s="1070"/>
      <c r="Q199" s="1070"/>
      <c r="R199" s="1070"/>
      <c r="S199" s="1070"/>
      <c r="T199" s="1070"/>
      <c r="U199" s="1070"/>
      <c r="V199" s="1070"/>
      <c r="W199" s="1070"/>
      <c r="X199" s="1070"/>
      <c r="Y199" s="1070"/>
      <c r="Z199" s="1070"/>
      <c r="AA199" s="1070"/>
      <c r="AB199" s="1070"/>
      <c r="AC199" s="1070"/>
      <c r="AD199" s="1070"/>
      <c r="AE199" s="1070"/>
      <c r="AF199" s="1070"/>
      <c r="AG199" s="1070"/>
      <c r="AH199" s="1070"/>
      <c r="AI199" s="1070"/>
      <c r="AJ199" s="1071"/>
    </row>
    <row r="200" spans="1:36" x14ac:dyDescent="0.25">
      <c r="A200" s="1069"/>
      <c r="B200" s="1070"/>
      <c r="C200" s="1070"/>
      <c r="D200" s="1070"/>
      <c r="E200" s="1070"/>
      <c r="F200" s="1070"/>
      <c r="G200" s="1070"/>
      <c r="H200" s="1070"/>
      <c r="I200" s="1070"/>
      <c r="J200" s="1070"/>
      <c r="K200" s="1070"/>
      <c r="L200" s="1070"/>
      <c r="M200" s="1070"/>
      <c r="N200" s="1070"/>
      <c r="O200" s="1070"/>
      <c r="P200" s="1070"/>
      <c r="Q200" s="1070"/>
      <c r="R200" s="1070"/>
      <c r="S200" s="1070"/>
      <c r="T200" s="1070"/>
      <c r="U200" s="1070"/>
      <c r="V200" s="1070"/>
      <c r="W200" s="1070"/>
      <c r="X200" s="1070"/>
      <c r="Y200" s="1070"/>
      <c r="Z200" s="1070"/>
      <c r="AA200" s="1070"/>
      <c r="AB200" s="1070"/>
      <c r="AC200" s="1070"/>
      <c r="AD200" s="1070"/>
      <c r="AE200" s="1070"/>
      <c r="AF200" s="1070"/>
      <c r="AG200" s="1070"/>
      <c r="AH200" s="1070"/>
      <c r="AI200" s="1070"/>
      <c r="AJ200" s="1071"/>
    </row>
    <row r="201" spans="1:36" x14ac:dyDescent="0.25">
      <c r="A201" s="1069"/>
      <c r="B201" s="1070"/>
      <c r="C201" s="1070"/>
      <c r="D201" s="1070"/>
      <c r="E201" s="1070"/>
      <c r="F201" s="1070"/>
      <c r="G201" s="1070"/>
      <c r="H201" s="1070"/>
      <c r="I201" s="1070"/>
      <c r="J201" s="1070"/>
      <c r="K201" s="1070"/>
      <c r="L201" s="1070"/>
      <c r="M201" s="1070"/>
      <c r="N201" s="1070"/>
      <c r="O201" s="1070"/>
      <c r="P201" s="1070"/>
      <c r="Q201" s="1070"/>
      <c r="R201" s="1070"/>
      <c r="S201" s="1070"/>
      <c r="T201" s="1070"/>
      <c r="U201" s="1070"/>
      <c r="V201" s="1070"/>
      <c r="W201" s="1070"/>
      <c r="X201" s="1070"/>
      <c r="Y201" s="1070"/>
      <c r="Z201" s="1070"/>
      <c r="AA201" s="1070"/>
      <c r="AB201" s="1070"/>
      <c r="AC201" s="1070"/>
      <c r="AD201" s="1070"/>
      <c r="AE201" s="1070"/>
      <c r="AF201" s="1070"/>
      <c r="AG201" s="1070"/>
      <c r="AH201" s="1070"/>
      <c r="AI201" s="1070"/>
      <c r="AJ201" s="1071"/>
    </row>
    <row r="202" spans="1:36" x14ac:dyDescent="0.25">
      <c r="A202" s="1069"/>
      <c r="B202" s="1070"/>
      <c r="C202" s="1070"/>
      <c r="D202" s="1070"/>
      <c r="E202" s="1070"/>
      <c r="F202" s="1070"/>
      <c r="G202" s="1070"/>
      <c r="H202" s="1070"/>
      <c r="I202" s="1070"/>
      <c r="J202" s="1070"/>
      <c r="K202" s="1070"/>
      <c r="L202" s="1070"/>
      <c r="M202" s="1070"/>
      <c r="N202" s="1070"/>
      <c r="O202" s="1070"/>
      <c r="P202" s="1070"/>
      <c r="Q202" s="1070"/>
      <c r="R202" s="1070"/>
      <c r="S202" s="1070"/>
      <c r="T202" s="1070"/>
      <c r="U202" s="1070"/>
      <c r="V202" s="1070"/>
      <c r="W202" s="1070"/>
      <c r="X202" s="1070"/>
      <c r="Y202" s="1070"/>
      <c r="Z202" s="1070"/>
      <c r="AA202" s="1070"/>
      <c r="AB202" s="1070"/>
      <c r="AC202" s="1070"/>
      <c r="AD202" s="1070"/>
      <c r="AE202" s="1070"/>
      <c r="AF202" s="1070"/>
      <c r="AG202" s="1070"/>
      <c r="AH202" s="1070"/>
      <c r="AI202" s="1070"/>
      <c r="AJ202" s="1071"/>
    </row>
    <row r="203" spans="1:36" ht="15" customHeight="1" x14ac:dyDescent="0.25">
      <c r="A203" s="1045" t="s">
        <v>537</v>
      </c>
      <c r="B203" s="1046"/>
      <c r="C203" s="1046"/>
      <c r="D203" s="1046"/>
      <c r="E203" s="1046"/>
      <c r="F203" s="1046"/>
      <c r="G203" s="1046"/>
      <c r="H203" s="1046"/>
      <c r="I203" s="1046"/>
      <c r="J203" s="1046"/>
      <c r="K203" s="1046"/>
      <c r="L203" s="1046"/>
      <c r="M203" s="1046"/>
      <c r="N203" s="1046"/>
      <c r="O203" s="1046"/>
      <c r="P203" s="1046"/>
      <c r="Q203" s="1046"/>
      <c r="R203" s="1046"/>
      <c r="S203" s="1046"/>
      <c r="T203" s="1046"/>
      <c r="U203" s="1046"/>
      <c r="V203" s="1046"/>
      <c r="W203" s="1046"/>
      <c r="X203" s="1046"/>
      <c r="Y203" s="1046"/>
      <c r="Z203" s="1046"/>
      <c r="AA203" s="1046"/>
      <c r="AB203" s="1046"/>
      <c r="AC203" s="1046"/>
      <c r="AD203" s="1046"/>
      <c r="AE203" s="1046"/>
      <c r="AF203" s="1046"/>
      <c r="AG203" s="1046"/>
      <c r="AH203" s="1046"/>
      <c r="AI203" s="1046"/>
      <c r="AJ203" s="1047"/>
    </row>
    <row r="204" spans="1:36" x14ac:dyDescent="0.25">
      <c r="A204" s="1045"/>
      <c r="B204" s="1046"/>
      <c r="C204" s="1046"/>
      <c r="D204" s="1046"/>
      <c r="E204" s="1046"/>
      <c r="F204" s="1046"/>
      <c r="G204" s="1046"/>
      <c r="H204" s="1046"/>
      <c r="I204" s="1046"/>
      <c r="J204" s="1046"/>
      <c r="K204" s="1046"/>
      <c r="L204" s="1046"/>
      <c r="M204" s="1046"/>
      <c r="N204" s="1046"/>
      <c r="O204" s="1046"/>
      <c r="P204" s="1046"/>
      <c r="Q204" s="1046"/>
      <c r="R204" s="1046"/>
      <c r="S204" s="1046"/>
      <c r="T204" s="1046"/>
      <c r="U204" s="1046"/>
      <c r="V204" s="1046"/>
      <c r="W204" s="1046"/>
      <c r="X204" s="1046"/>
      <c r="Y204" s="1046"/>
      <c r="Z204" s="1046"/>
      <c r="AA204" s="1046"/>
      <c r="AB204" s="1046"/>
      <c r="AC204" s="1046"/>
      <c r="AD204" s="1046"/>
      <c r="AE204" s="1046"/>
      <c r="AF204" s="1046"/>
      <c r="AG204" s="1046"/>
      <c r="AH204" s="1046"/>
      <c r="AI204" s="1046"/>
      <c r="AJ204" s="1047"/>
    </row>
    <row r="205" spans="1:36" ht="15.75" thickBot="1" x14ac:dyDescent="0.3">
      <c r="A205" s="1056"/>
      <c r="B205" s="1057"/>
      <c r="C205" s="1057"/>
      <c r="D205" s="1057"/>
      <c r="E205" s="1057"/>
      <c r="F205" s="1057"/>
      <c r="G205" s="1057"/>
      <c r="H205" s="1057"/>
      <c r="I205" s="1057"/>
      <c r="J205" s="1057"/>
      <c r="K205" s="1057"/>
      <c r="L205" s="1057"/>
      <c r="M205" s="1057"/>
      <c r="N205" s="1057"/>
      <c r="O205" s="1057"/>
      <c r="P205" s="1057"/>
      <c r="Q205" s="1057"/>
      <c r="R205" s="1057"/>
      <c r="S205" s="1057"/>
      <c r="T205" s="1057"/>
      <c r="U205" s="1057"/>
      <c r="V205" s="1057"/>
      <c r="W205" s="1057"/>
      <c r="X205" s="1057"/>
      <c r="Y205" s="1057"/>
      <c r="Z205" s="1057"/>
      <c r="AA205" s="1057"/>
      <c r="AB205" s="1057"/>
      <c r="AC205" s="1057"/>
      <c r="AD205" s="1057"/>
      <c r="AE205" s="1057"/>
      <c r="AF205" s="1057"/>
      <c r="AG205" s="1057"/>
      <c r="AH205" s="1057"/>
      <c r="AI205" s="1057"/>
      <c r="AJ205" s="1058"/>
    </row>
    <row r="206" spans="1:36" x14ac:dyDescent="0.25">
      <c r="A206" s="861" t="s">
        <v>321</v>
      </c>
      <c r="B206" s="862"/>
      <c r="C206" s="862"/>
      <c r="D206" s="862"/>
      <c r="E206" s="862"/>
      <c r="F206" s="862"/>
      <c r="G206" s="862"/>
      <c r="H206" s="862"/>
      <c r="I206" s="863"/>
      <c r="J206" s="861" t="s">
        <v>322</v>
      </c>
      <c r="K206" s="862"/>
      <c r="L206" s="862"/>
      <c r="M206" s="862"/>
      <c r="N206" s="862"/>
      <c r="O206" s="862"/>
      <c r="P206" s="862"/>
      <c r="Q206" s="862"/>
      <c r="R206" s="863"/>
      <c r="S206" s="861" t="s">
        <v>324</v>
      </c>
      <c r="T206" s="862"/>
      <c r="U206" s="862"/>
      <c r="V206" s="862"/>
      <c r="W206" s="862"/>
      <c r="X206" s="862"/>
      <c r="Y206" s="862"/>
      <c r="Z206" s="862"/>
      <c r="AA206" s="863"/>
      <c r="AB206" s="861" t="s">
        <v>323</v>
      </c>
      <c r="AC206" s="862"/>
      <c r="AD206" s="862"/>
      <c r="AE206" s="862"/>
      <c r="AF206" s="862"/>
      <c r="AG206" s="862"/>
      <c r="AH206" s="862"/>
      <c r="AI206" s="862"/>
      <c r="AJ206" s="863"/>
    </row>
    <row r="207" spans="1:36" x14ac:dyDescent="0.25">
      <c r="A207" s="864"/>
      <c r="B207" s="865"/>
      <c r="C207" s="865"/>
      <c r="D207" s="865"/>
      <c r="E207" s="865"/>
      <c r="F207" s="865"/>
      <c r="G207" s="865"/>
      <c r="H207" s="865"/>
      <c r="I207" s="866"/>
      <c r="J207" s="864"/>
      <c r="K207" s="865"/>
      <c r="L207" s="865"/>
      <c r="M207" s="865"/>
      <c r="N207" s="865"/>
      <c r="O207" s="865"/>
      <c r="P207" s="865"/>
      <c r="Q207" s="865"/>
      <c r="R207" s="866"/>
      <c r="S207" s="864"/>
      <c r="T207" s="865"/>
      <c r="U207" s="865"/>
      <c r="V207" s="865"/>
      <c r="W207" s="865"/>
      <c r="X207" s="865"/>
      <c r="Y207" s="865"/>
      <c r="Z207" s="865"/>
      <c r="AA207" s="866"/>
      <c r="AB207" s="864"/>
      <c r="AC207" s="865"/>
      <c r="AD207" s="865"/>
      <c r="AE207" s="865"/>
      <c r="AF207" s="865"/>
      <c r="AG207" s="865"/>
      <c r="AH207" s="865"/>
      <c r="AI207" s="865"/>
      <c r="AJ207" s="866"/>
    </row>
    <row r="208" spans="1:36" x14ac:dyDescent="0.25">
      <c r="A208" s="520" t="e" vm="5">
        <f>'CARGAR datos'!I9</f>
        <v>#VALUE!</v>
      </c>
      <c r="B208" s="521"/>
      <c r="C208" s="521"/>
      <c r="D208" s="521"/>
      <c r="E208" s="521"/>
      <c r="F208" s="521"/>
      <c r="G208" s="521"/>
      <c r="H208" s="521"/>
      <c r="I208" s="522"/>
      <c r="J208" s="520" t="e" vm="4">
        <f>'CARGAR datos'!L9</f>
        <v>#VALUE!</v>
      </c>
      <c r="K208" s="521"/>
      <c r="L208" s="521"/>
      <c r="M208" s="521"/>
      <c r="N208" s="521"/>
      <c r="O208" s="521"/>
      <c r="P208" s="521"/>
      <c r="Q208" s="521"/>
      <c r="R208" s="522"/>
      <c r="S208" s="142"/>
      <c r="T208" s="141"/>
      <c r="U208" s="141"/>
      <c r="V208" s="141"/>
      <c r="W208" s="141"/>
      <c r="X208" s="141"/>
      <c r="Y208" s="141"/>
      <c r="Z208" s="141"/>
      <c r="AA208" s="143"/>
      <c r="AB208" s="142"/>
      <c r="AC208" s="141"/>
      <c r="AD208" s="141"/>
      <c r="AE208" s="141"/>
      <c r="AF208" s="141"/>
      <c r="AG208" s="141"/>
      <c r="AH208" s="141"/>
      <c r="AI208" s="141"/>
      <c r="AJ208" s="143"/>
    </row>
    <row r="209" spans="1:36" x14ac:dyDescent="0.25">
      <c r="A209" s="520"/>
      <c r="B209" s="521"/>
      <c r="C209" s="521"/>
      <c r="D209" s="521"/>
      <c r="E209" s="521"/>
      <c r="F209" s="521"/>
      <c r="G209" s="521"/>
      <c r="H209" s="521"/>
      <c r="I209" s="522"/>
      <c r="J209" s="520"/>
      <c r="K209" s="521"/>
      <c r="L209" s="521"/>
      <c r="M209" s="521"/>
      <c r="N209" s="521"/>
      <c r="O209" s="521"/>
      <c r="P209" s="521"/>
      <c r="Q209" s="521"/>
      <c r="R209" s="522"/>
      <c r="S209" s="142"/>
      <c r="T209" s="141"/>
      <c r="U209" s="141"/>
      <c r="V209" s="141"/>
      <c r="W209" s="141"/>
      <c r="X209" s="141"/>
      <c r="Y209" s="141"/>
      <c r="Z209" s="141"/>
      <c r="AA209" s="143"/>
      <c r="AB209" s="142"/>
      <c r="AC209" s="141"/>
      <c r="AD209" s="141"/>
      <c r="AE209" s="141"/>
      <c r="AF209" s="141"/>
      <c r="AG209" s="141"/>
      <c r="AH209" s="141"/>
      <c r="AI209" s="141"/>
      <c r="AJ209" s="143"/>
    </row>
    <row r="210" spans="1:36" x14ac:dyDescent="0.25">
      <c r="A210" s="520"/>
      <c r="B210" s="521"/>
      <c r="C210" s="521"/>
      <c r="D210" s="521"/>
      <c r="E210" s="521"/>
      <c r="F210" s="521"/>
      <c r="G210" s="521"/>
      <c r="H210" s="521"/>
      <c r="I210" s="522"/>
      <c r="J210" s="520"/>
      <c r="K210" s="521"/>
      <c r="L210" s="521"/>
      <c r="M210" s="521"/>
      <c r="N210" s="521"/>
      <c r="O210" s="521"/>
      <c r="P210" s="521"/>
      <c r="Q210" s="521"/>
      <c r="R210" s="522"/>
      <c r="S210" s="142"/>
      <c r="T210" s="141"/>
      <c r="U210" s="141"/>
      <c r="V210" s="141"/>
      <c r="W210" s="141"/>
      <c r="X210" s="141"/>
      <c r="Y210" s="141"/>
      <c r="Z210" s="141"/>
      <c r="AA210" s="143"/>
      <c r="AB210" s="142"/>
      <c r="AC210" s="141"/>
      <c r="AD210" s="141"/>
      <c r="AE210" s="141"/>
      <c r="AF210" s="141"/>
      <c r="AG210" s="141"/>
      <c r="AH210" s="141"/>
      <c r="AI210" s="141"/>
      <c r="AJ210" s="143"/>
    </row>
    <row r="211" spans="1:36" x14ac:dyDescent="0.25">
      <c r="A211" s="520"/>
      <c r="B211" s="521"/>
      <c r="C211" s="521"/>
      <c r="D211" s="521"/>
      <c r="E211" s="521"/>
      <c r="F211" s="521"/>
      <c r="G211" s="521"/>
      <c r="H211" s="521"/>
      <c r="I211" s="522"/>
      <c r="J211" s="520"/>
      <c r="K211" s="521"/>
      <c r="L211" s="521"/>
      <c r="M211" s="521"/>
      <c r="N211" s="521"/>
      <c r="O211" s="521"/>
      <c r="P211" s="521"/>
      <c r="Q211" s="521"/>
      <c r="R211" s="522"/>
      <c r="S211" s="142"/>
      <c r="T211" s="141"/>
      <c r="U211" s="141"/>
      <c r="V211" s="141"/>
      <c r="W211" s="141"/>
      <c r="X211" s="141"/>
      <c r="Y211" s="141"/>
      <c r="Z211" s="141"/>
      <c r="AA211" s="143"/>
      <c r="AB211" s="142"/>
      <c r="AC211" s="141"/>
      <c r="AD211" s="141"/>
      <c r="AE211" s="141"/>
      <c r="AF211" s="141"/>
      <c r="AG211" s="141"/>
      <c r="AH211" s="141"/>
      <c r="AI211" s="141"/>
      <c r="AJ211" s="143"/>
    </row>
    <row r="212" spans="1:36" ht="15" customHeight="1" x14ac:dyDescent="0.25">
      <c r="A212" s="520"/>
      <c r="B212" s="521"/>
      <c r="C212" s="521"/>
      <c r="D212" s="521"/>
      <c r="E212" s="521"/>
      <c r="F212" s="521"/>
      <c r="G212" s="521"/>
      <c r="H212" s="521"/>
      <c r="I212" s="522"/>
      <c r="J212" s="520"/>
      <c r="K212" s="521"/>
      <c r="L212" s="521"/>
      <c r="M212" s="521"/>
      <c r="N212" s="521"/>
      <c r="O212" s="521"/>
      <c r="P212" s="521"/>
      <c r="Q212" s="521"/>
      <c r="R212" s="522"/>
      <c r="S212" s="142"/>
      <c r="T212" s="141"/>
      <c r="U212" s="141"/>
      <c r="V212" s="141"/>
      <c r="W212" s="141"/>
      <c r="X212" s="141"/>
      <c r="Y212" s="141"/>
      <c r="Z212" s="141"/>
      <c r="AA212" s="143"/>
      <c r="AB212" s="142"/>
      <c r="AC212" s="141"/>
      <c r="AD212" s="141"/>
      <c r="AE212" s="141"/>
      <c r="AF212" s="141"/>
      <c r="AG212" s="141"/>
      <c r="AH212" s="141"/>
      <c r="AI212" s="141"/>
      <c r="AJ212" s="143"/>
    </row>
    <row r="213" spans="1:36" x14ac:dyDescent="0.25">
      <c r="A213" s="852" t="str">
        <f>'CARGAR datos'!E18</f>
        <v>-</v>
      </c>
      <c r="B213" s="853"/>
      <c r="C213" s="853"/>
      <c r="D213" s="853"/>
      <c r="E213" s="853"/>
      <c r="F213" s="853"/>
      <c r="G213" s="853"/>
      <c r="H213" s="853"/>
      <c r="I213" s="854"/>
      <c r="J213" s="911" t="str">
        <f>'CARGAR datos'!E8</f>
        <v>-</v>
      </c>
      <c r="K213" s="853"/>
      <c r="L213" s="853"/>
      <c r="M213" s="853"/>
      <c r="N213" s="853"/>
      <c r="O213" s="853"/>
      <c r="P213" s="853"/>
      <c r="Q213" s="853"/>
      <c r="R213" s="854"/>
      <c r="S213" s="142"/>
      <c r="T213" s="141"/>
      <c r="U213" s="141"/>
      <c r="V213" s="141"/>
      <c r="W213" s="141"/>
      <c r="X213" s="141"/>
      <c r="Y213" s="141"/>
      <c r="Z213" s="141"/>
      <c r="AA213" s="143"/>
      <c r="AB213" s="142"/>
      <c r="AC213" s="141"/>
      <c r="AD213" s="141"/>
      <c r="AE213" s="141"/>
      <c r="AF213" s="141"/>
      <c r="AG213" s="141"/>
      <c r="AH213" s="141"/>
      <c r="AI213" s="141"/>
      <c r="AJ213" s="143"/>
    </row>
    <row r="214" spans="1:36" ht="15" customHeight="1" x14ac:dyDescent="0.25">
      <c r="A214" s="142"/>
      <c r="B214" s="141"/>
      <c r="C214" s="859" t="str">
        <f>'CARGAR datos'!E23</f>
        <v>-</v>
      </c>
      <c r="D214" s="859"/>
      <c r="E214" s="859"/>
      <c r="F214" s="859"/>
      <c r="G214" s="859"/>
      <c r="H214" s="141"/>
      <c r="I214" s="143"/>
      <c r="J214" s="156"/>
      <c r="K214" s="856" t="str">
        <f>'CARGAR datos'!E9</f>
        <v>-</v>
      </c>
      <c r="L214" s="856"/>
      <c r="M214" s="856"/>
      <c r="N214" s="856"/>
      <c r="O214" s="856"/>
      <c r="P214" s="856"/>
      <c r="Q214" s="856"/>
      <c r="R214" s="158"/>
      <c r="S214" s="142"/>
      <c r="T214" s="141"/>
      <c r="U214" s="141"/>
      <c r="V214" s="141"/>
      <c r="W214" s="141"/>
      <c r="X214" s="141"/>
      <c r="Y214" s="141"/>
      <c r="Z214" s="141"/>
      <c r="AA214" s="143"/>
      <c r="AB214" s="142"/>
      <c r="AC214" s="141"/>
      <c r="AD214" s="141"/>
      <c r="AE214" s="141"/>
      <c r="AF214" s="141"/>
      <c r="AG214" s="141"/>
      <c r="AH214" s="141"/>
      <c r="AI214" s="141"/>
      <c r="AJ214" s="143"/>
    </row>
    <row r="215" spans="1:36" ht="15.75" thickBot="1" x14ac:dyDescent="0.3">
      <c r="A215" s="145"/>
      <c r="B215" s="169" t="s">
        <v>325</v>
      </c>
      <c r="C215" s="146"/>
      <c r="D215" s="146"/>
      <c r="E215" s="860">
        <f>'CARGAR datos'!Z23</f>
        <v>45275</v>
      </c>
      <c r="F215" s="860"/>
      <c r="G215" s="860"/>
      <c r="H215" s="860"/>
      <c r="I215" s="147"/>
      <c r="J215" s="145"/>
      <c r="K215" s="169" t="s">
        <v>325</v>
      </c>
      <c r="L215" s="146"/>
      <c r="M215" s="146"/>
      <c r="N215" s="860">
        <f>'CARGAR datos'!Z23</f>
        <v>45275</v>
      </c>
      <c r="O215" s="860"/>
      <c r="P215" s="860"/>
      <c r="Q215" s="860"/>
      <c r="R215" s="147"/>
      <c r="S215" s="145"/>
      <c r="T215" s="169" t="s">
        <v>325</v>
      </c>
      <c r="U215" s="146"/>
      <c r="V215" s="146"/>
      <c r="W215" s="858"/>
      <c r="X215" s="858"/>
      <c r="Y215" s="858"/>
      <c r="Z215" s="858"/>
      <c r="AA215" s="147"/>
      <c r="AB215" s="145"/>
      <c r="AC215" s="169" t="s">
        <v>325</v>
      </c>
      <c r="AD215" s="146"/>
      <c r="AE215" s="146"/>
      <c r="AF215" s="858"/>
      <c r="AG215" s="858"/>
      <c r="AH215" s="858"/>
      <c r="AI215" s="858"/>
      <c r="AJ215" s="147"/>
    </row>
    <row r="216" spans="1:36" x14ac:dyDescent="0.2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row>
    <row r="217" spans="1:36" x14ac:dyDescent="0.25">
      <c r="AD217" s="1044" t="s">
        <v>543</v>
      </c>
      <c r="AE217" s="1044"/>
      <c r="AF217" s="1044"/>
      <c r="AG217" s="1044"/>
    </row>
  </sheetData>
  <sheetProtection algorithmName="SHA-512" hashValue="Z8vYucMwOOa/SEDvOAy1PZpvsYiI4R+BKRnPLiCtQq+1rUj2uo1iMFEH29Bi941BC4LD8FIdAoo6cwLse3L/oA==" saltValue="tNMvIHTWsZedJD8x6Fq6Gg==" spinCount="100000" sheet="1" selectLockedCells="1"/>
  <mergeCells count="187">
    <mergeCell ref="AG126:AI127"/>
    <mergeCell ref="AG124:AI125"/>
    <mergeCell ref="AA124:AF124"/>
    <mergeCell ref="AD125:AF125"/>
    <mergeCell ref="AD126:AF127"/>
    <mergeCell ref="AA125:AC125"/>
    <mergeCell ref="AA126:AC127"/>
    <mergeCell ref="Y126:Z127"/>
    <mergeCell ref="W126:X127"/>
    <mergeCell ref="T124:V125"/>
    <mergeCell ref="Q124:S125"/>
    <mergeCell ref="B124:G125"/>
    <mergeCell ref="H124:L125"/>
    <mergeCell ref="B126:G127"/>
    <mergeCell ref="D93:J93"/>
    <mergeCell ref="K126:L127"/>
    <mergeCell ref="H126:J127"/>
    <mergeCell ref="M126:O127"/>
    <mergeCell ref="Q126:R127"/>
    <mergeCell ref="P126:P127"/>
    <mergeCell ref="M124:P125"/>
    <mergeCell ref="T126:U127"/>
    <mergeCell ref="V126:V127"/>
    <mergeCell ref="S126:S127"/>
    <mergeCell ref="A107:W107"/>
    <mergeCell ref="D120:E120"/>
    <mergeCell ref="G120:H120"/>
    <mergeCell ref="J120:K120"/>
    <mergeCell ref="O120:P120"/>
    <mergeCell ref="B109:C109"/>
    <mergeCell ref="A1:I8"/>
    <mergeCell ref="J1:AJ3"/>
    <mergeCell ref="J4:AJ8"/>
    <mergeCell ref="B10:G10"/>
    <mergeCell ref="H10:AJ10"/>
    <mergeCell ref="B11:E11"/>
    <mergeCell ref="W12:Y12"/>
    <mergeCell ref="Z12:AA12"/>
    <mergeCell ref="AB12:AC12"/>
    <mergeCell ref="AD12:AE12"/>
    <mergeCell ref="AF12:AJ12"/>
    <mergeCell ref="B12:K12"/>
    <mergeCell ref="L12:M12"/>
    <mergeCell ref="N12:O12"/>
    <mergeCell ref="P12:R12"/>
    <mergeCell ref="S12:T12"/>
    <mergeCell ref="U12:V12"/>
    <mergeCell ref="F11:AF11"/>
    <mergeCell ref="AH11:AJ11"/>
    <mergeCell ref="B13:F13"/>
    <mergeCell ref="G13:Q13"/>
    <mergeCell ref="A37:U37"/>
    <mergeCell ref="B14:G14"/>
    <mergeCell ref="H14:V14"/>
    <mergeCell ref="B15:F15"/>
    <mergeCell ref="G15:L15"/>
    <mergeCell ref="A18:AJ18"/>
    <mergeCell ref="A20:U20"/>
    <mergeCell ref="A66:I66"/>
    <mergeCell ref="J66:R66"/>
    <mergeCell ref="A61:I65"/>
    <mergeCell ref="J61:R65"/>
    <mergeCell ref="A21:AJ23"/>
    <mergeCell ref="A24:U24"/>
    <mergeCell ref="A25:AJ29"/>
    <mergeCell ref="A30:U30"/>
    <mergeCell ref="A31:AJ36"/>
    <mergeCell ref="A59:I60"/>
    <mergeCell ref="J59:R60"/>
    <mergeCell ref="S59:AA60"/>
    <mergeCell ref="AB59:AJ60"/>
    <mergeCell ref="A38:AJ42"/>
    <mergeCell ref="A43:U43"/>
    <mergeCell ref="A44:AJ48"/>
    <mergeCell ref="A49:U49"/>
    <mergeCell ref="A50:AJ55"/>
    <mergeCell ref="A56:AJ58"/>
    <mergeCell ref="F84:AF84"/>
    <mergeCell ref="AH84:AJ84"/>
    <mergeCell ref="AD70:AG70"/>
    <mergeCell ref="A74:I81"/>
    <mergeCell ref="J74:AJ76"/>
    <mergeCell ref="J77:AJ81"/>
    <mergeCell ref="B83:G83"/>
    <mergeCell ref="H83:AJ83"/>
    <mergeCell ref="C67:G67"/>
    <mergeCell ref="K67:Q67"/>
    <mergeCell ref="E68:H68"/>
    <mergeCell ref="N68:Q68"/>
    <mergeCell ref="W68:Z68"/>
    <mergeCell ref="AF68:AI68"/>
    <mergeCell ref="B84:E84"/>
    <mergeCell ref="AB85:AC85"/>
    <mergeCell ref="AD85:AE85"/>
    <mergeCell ref="AF85:AJ85"/>
    <mergeCell ref="B86:F86"/>
    <mergeCell ref="G86:Q86"/>
    <mergeCell ref="B87:G87"/>
    <mergeCell ref="H87:V87"/>
    <mergeCell ref="U120:V120"/>
    <mergeCell ref="B88:F88"/>
    <mergeCell ref="G88:L88"/>
    <mergeCell ref="A91:P91"/>
    <mergeCell ref="A92:W92"/>
    <mergeCell ref="I98:J98"/>
    <mergeCell ref="L98:M98"/>
    <mergeCell ref="D98:F98"/>
    <mergeCell ref="D100:F100"/>
    <mergeCell ref="B85:K85"/>
    <mergeCell ref="L85:M85"/>
    <mergeCell ref="N85:O85"/>
    <mergeCell ref="P85:R85"/>
    <mergeCell ref="S85:T85"/>
    <mergeCell ref="U85:V85"/>
    <mergeCell ref="W85:Y85"/>
    <mergeCell ref="Z85:AA85"/>
    <mergeCell ref="AA102:AH103"/>
    <mergeCell ref="C140:G140"/>
    <mergeCell ref="K140:Q140"/>
    <mergeCell ref="E141:H141"/>
    <mergeCell ref="N141:Q141"/>
    <mergeCell ref="W141:Z141"/>
    <mergeCell ref="AF141:AI141"/>
    <mergeCell ref="A129:AJ131"/>
    <mergeCell ref="A132:I133"/>
    <mergeCell ref="J132:R133"/>
    <mergeCell ref="S132:AA133"/>
    <mergeCell ref="AB132:AJ133"/>
    <mergeCell ref="F109:G109"/>
    <mergeCell ref="S109:T109"/>
    <mergeCell ref="AA104:AH105"/>
    <mergeCell ref="S104:Z105"/>
    <mergeCell ref="S102:Z103"/>
    <mergeCell ref="K104:R105"/>
    <mergeCell ref="K102:R103"/>
    <mergeCell ref="B102:J103"/>
    <mergeCell ref="B104:J105"/>
    <mergeCell ref="R120:S120"/>
    <mergeCell ref="D122:F122"/>
    <mergeCell ref="W124:Z125"/>
    <mergeCell ref="AD143:AG143"/>
    <mergeCell ref="A148:I155"/>
    <mergeCell ref="J148:AJ150"/>
    <mergeCell ref="J151:AJ155"/>
    <mergeCell ref="B157:G157"/>
    <mergeCell ref="H157:AJ157"/>
    <mergeCell ref="F158:AF158"/>
    <mergeCell ref="AH158:AJ158"/>
    <mergeCell ref="B158:E158"/>
    <mergeCell ref="P159:R159"/>
    <mergeCell ref="S159:T159"/>
    <mergeCell ref="U159:V159"/>
    <mergeCell ref="AD217:AG217"/>
    <mergeCell ref="C214:G214"/>
    <mergeCell ref="K214:Q214"/>
    <mergeCell ref="E215:H215"/>
    <mergeCell ref="N215:Q215"/>
    <mergeCell ref="W215:Z215"/>
    <mergeCell ref="AF215:AI215"/>
    <mergeCell ref="A213:I213"/>
    <mergeCell ref="A208:I212"/>
    <mergeCell ref="J213:R213"/>
    <mergeCell ref="J208:R212"/>
    <mergeCell ref="A139:I139"/>
    <mergeCell ref="J139:R139"/>
    <mergeCell ref="A134:I138"/>
    <mergeCell ref="J134:R138"/>
    <mergeCell ref="B162:F162"/>
    <mergeCell ref="G162:L162"/>
    <mergeCell ref="A203:AJ205"/>
    <mergeCell ref="A206:I207"/>
    <mergeCell ref="J206:R207"/>
    <mergeCell ref="S206:AA207"/>
    <mergeCell ref="AB206:AJ207"/>
    <mergeCell ref="A164:AJ202"/>
    <mergeCell ref="AB159:AC159"/>
    <mergeCell ref="AD159:AE159"/>
    <mergeCell ref="AF159:AJ159"/>
    <mergeCell ref="B160:F160"/>
    <mergeCell ref="W159:Y159"/>
    <mergeCell ref="Z159:AA159"/>
    <mergeCell ref="G160:Q160"/>
    <mergeCell ref="B161:G161"/>
    <mergeCell ref="H161:V161"/>
    <mergeCell ref="B159:K159"/>
    <mergeCell ref="L159:M159"/>
    <mergeCell ref="N159:O159"/>
  </mergeCells>
  <conditionalFormatting sqref="D90:F90 O90 AI90 G160 R160:S160 A162 AA162:AE162 A213 J213 C214:G214 K214:Q214 E215:H215 N215:Q215">
    <cfRule type="cellIs" dxfId="12" priority="6" stopIfTrue="1" operator="equal">
      <formula>0</formula>
    </cfRule>
  </conditionalFormatting>
  <conditionalFormatting sqref="G13 R13:S13 A15 AA15:AE15 D17:F17 O17 AI17 C19:D19 K19 W19 AC19:AJ19 V43:AE43 A66 J66 C67:G67 K67:Q67 E68:H68 N68:Q68">
    <cfRule type="cellIs" dxfId="11" priority="10" stopIfTrue="1" operator="equal">
      <formula>0</formula>
    </cfRule>
  </conditionalFormatting>
  <conditionalFormatting sqref="G86 R86:S86 A88 AA88:AE88 A139 J139 C140:G140 K140:Q140 E141:H141 N141:Q141">
    <cfRule type="cellIs" dxfId="10" priority="3" stopIfTrue="1" operator="equal">
      <formula>0</formula>
    </cfRule>
  </conditionalFormatting>
  <conditionalFormatting sqref="X13">
    <cfRule type="cellIs" dxfId="9" priority="8" stopIfTrue="1" operator="equal">
      <formula>0</formula>
    </cfRule>
  </conditionalFormatting>
  <conditionalFormatting sqref="X86">
    <cfRule type="cellIs" dxfId="8" priority="1" stopIfTrue="1" operator="equal">
      <formula>0</formula>
    </cfRule>
  </conditionalFormatting>
  <conditionalFormatting sqref="X160">
    <cfRule type="cellIs" dxfId="7" priority="4" stopIfTrue="1" operator="equal">
      <formula>0</formula>
    </cfRule>
  </conditionalFormatting>
  <conditionalFormatting sqref="AB37">
    <cfRule type="cellIs" dxfId="6" priority="7" stopIfTrue="1" operator="equal">
      <formula>0</formula>
    </cfRule>
  </conditionalFormatting>
  <conditionalFormatting sqref="AD17">
    <cfRule type="cellIs" dxfId="5" priority="9" stopIfTrue="1" operator="equal">
      <formula>0</formula>
    </cfRule>
  </conditionalFormatting>
  <conditionalFormatting sqref="AD90">
    <cfRule type="cellIs" dxfId="4" priority="5" stopIfTrue="1" operator="equal">
      <formula>0</formula>
    </cfRule>
  </conditionalFormatting>
  <printOptions horizontalCentered="1" verticalCentered="1"/>
  <pageMargins left="0.39370078740157483" right="0.49583333333333335" top="0.39370078740157483" bottom="0.39370078740157483" header="0.31496062992125984" footer="0.31496062992125984"/>
  <pageSetup paperSize="9" scale="68" orientation="portrait" r:id="rId1"/>
  <rowBreaks count="2" manualBreakCount="2">
    <brk id="71" max="16383" man="1"/>
    <brk id="145" max="16383" man="1"/>
  </rowBreaks>
  <colBreaks count="1" manualBreakCount="1">
    <brk id="3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D3A6A-C093-435F-93C2-F015D74DD2BE}">
  <sheetPr codeName="Hoja12">
    <tabColor theme="9" tint="0.59999389629810485"/>
  </sheetPr>
  <dimension ref="A2:G39"/>
  <sheetViews>
    <sheetView showGridLines="0" showRowColHeaders="0" showRuler="0" view="pageLayout" zoomScaleNormal="100" workbookViewId="0">
      <selection activeCell="B21" sqref="B21:G21"/>
    </sheetView>
  </sheetViews>
  <sheetFormatPr baseColWidth="10" defaultRowHeight="15" x14ac:dyDescent="0.25"/>
  <cols>
    <col min="1" max="1" width="25" customWidth="1"/>
    <col min="5" max="5" width="11.28515625" customWidth="1"/>
    <col min="6" max="6" width="3.140625" customWidth="1"/>
  </cols>
  <sheetData>
    <row r="2" spans="1:7" x14ac:dyDescent="0.25">
      <c r="A2" s="1153" t="s">
        <v>462</v>
      </c>
      <c r="B2" s="1153"/>
      <c r="C2" s="1153"/>
      <c r="D2" s="1153"/>
      <c r="E2" s="1153"/>
      <c r="F2" s="1153"/>
      <c r="G2" s="1153"/>
    </row>
    <row r="3" spans="1:7" x14ac:dyDescent="0.25">
      <c r="A3" s="1153"/>
      <c r="B3" s="1153"/>
      <c r="C3" s="1153"/>
      <c r="D3" s="1153"/>
      <c r="E3" s="1153"/>
      <c r="F3" s="1153"/>
      <c r="G3" s="1153"/>
    </row>
    <row r="4" spans="1:7" x14ac:dyDescent="0.25">
      <c r="A4" s="1153"/>
      <c r="B4" s="1153"/>
      <c r="C4" s="1153"/>
      <c r="D4" s="1153"/>
      <c r="E4" s="1153"/>
      <c r="F4" s="1153"/>
      <c r="G4" s="1153"/>
    </row>
    <row r="5" spans="1:7" ht="15.75" x14ac:dyDescent="0.25">
      <c r="A5" s="1154"/>
      <c r="B5" s="1154"/>
      <c r="C5" s="1154"/>
      <c r="D5" s="1154"/>
      <c r="E5" s="1154"/>
      <c r="F5" s="1154"/>
      <c r="G5" s="1154"/>
    </row>
    <row r="6" spans="1:7" ht="16.5" x14ac:dyDescent="0.35">
      <c r="A6" s="349" t="s">
        <v>483</v>
      </c>
      <c r="B6" s="1155" t="str">
        <f>'CARGAR datos'!E8</f>
        <v>-</v>
      </c>
      <c r="C6" s="1132"/>
      <c r="D6" s="1132"/>
      <c r="E6" s="1132"/>
      <c r="F6" s="1132"/>
      <c r="G6" s="1138"/>
    </row>
    <row r="7" spans="1:7" x14ac:dyDescent="0.25">
      <c r="A7" s="347"/>
      <c r="B7" s="345"/>
      <c r="C7" s="345"/>
      <c r="D7" s="345"/>
      <c r="E7" s="345"/>
      <c r="F7" s="345"/>
      <c r="G7" s="348"/>
    </row>
    <row r="8" spans="1:7" ht="16.5" x14ac:dyDescent="0.35">
      <c r="A8" s="349" t="s">
        <v>479</v>
      </c>
      <c r="B8" s="1131" t="str">
        <f>'CARGAR datos'!E28</f>
        <v>-</v>
      </c>
      <c r="C8" s="1132"/>
      <c r="D8" s="1132"/>
      <c r="E8" s="1132"/>
      <c r="F8" s="350" t="s">
        <v>180</v>
      </c>
      <c r="G8" s="343" t="str">
        <f>'CARGAR datos'!I28</f>
        <v>-</v>
      </c>
    </row>
    <row r="9" spans="1:7" x14ac:dyDescent="0.25">
      <c r="A9" s="347"/>
      <c r="B9" s="345"/>
      <c r="C9" s="345"/>
      <c r="D9" s="345"/>
      <c r="E9" s="345"/>
      <c r="F9" s="345"/>
      <c r="G9" s="348"/>
    </row>
    <row r="10" spans="1:7" ht="16.5" x14ac:dyDescent="0.35">
      <c r="A10" s="349" t="s">
        <v>478</v>
      </c>
      <c r="B10" s="1131" t="str">
        <f>'CARGAR datos'!E29</f>
        <v>BAHIA BLANCA</v>
      </c>
      <c r="C10" s="1132"/>
      <c r="D10" s="1132"/>
      <c r="E10" s="1132"/>
      <c r="F10" s="1132"/>
      <c r="G10" s="1138"/>
    </row>
    <row r="11" spans="1:7" x14ac:dyDescent="0.25">
      <c r="A11" s="347"/>
      <c r="B11" s="345"/>
      <c r="C11" s="345"/>
      <c r="D11" s="345"/>
      <c r="E11" s="345"/>
      <c r="F11" s="345"/>
      <c r="G11" s="348"/>
    </row>
    <row r="12" spans="1:7" ht="16.5" x14ac:dyDescent="0.35">
      <c r="A12" s="349" t="s">
        <v>488</v>
      </c>
      <c r="B12" s="1131" t="str">
        <f>'CARGAR datos'!O29</f>
        <v>BUENOS AIRES</v>
      </c>
      <c r="C12" s="1132"/>
      <c r="D12" s="1132"/>
      <c r="E12" s="1132"/>
      <c r="F12" s="1132"/>
      <c r="G12" s="1138"/>
    </row>
    <row r="13" spans="1:7" x14ac:dyDescent="0.25">
      <c r="A13" s="347"/>
      <c r="B13" s="345"/>
      <c r="C13" s="345"/>
      <c r="D13" s="345"/>
      <c r="E13" s="345"/>
      <c r="F13" s="345"/>
      <c r="G13" s="348"/>
    </row>
    <row r="14" spans="1:7" ht="16.5" x14ac:dyDescent="0.35">
      <c r="A14" s="344" t="s">
        <v>489</v>
      </c>
      <c r="B14" s="1131">
        <f>'CARGAR datos'!O31</f>
        <v>8000</v>
      </c>
      <c r="C14" s="1132"/>
      <c r="D14" s="1132"/>
      <c r="E14" s="1132"/>
      <c r="F14" s="1132"/>
      <c r="G14" s="1138"/>
    </row>
    <row r="15" spans="1:7" ht="16.5" x14ac:dyDescent="0.35">
      <c r="A15" s="344"/>
      <c r="B15" s="344"/>
      <c r="C15" s="350"/>
      <c r="D15" s="350"/>
      <c r="E15" s="350"/>
      <c r="F15" s="350"/>
      <c r="G15" s="350"/>
    </row>
    <row r="16" spans="1:7" ht="16.5" x14ac:dyDescent="0.35">
      <c r="A16" s="349" t="s">
        <v>490</v>
      </c>
      <c r="B16" s="1139" t="str">
        <f>'CARGAR datos'!E9</f>
        <v>-</v>
      </c>
      <c r="C16" s="1140"/>
      <c r="D16" s="1140"/>
      <c r="E16" s="1140"/>
      <c r="F16" s="1140"/>
      <c r="G16" s="1140"/>
    </row>
    <row r="17" spans="1:7" x14ac:dyDescent="0.25">
      <c r="A17" s="1137" t="s">
        <v>463</v>
      </c>
      <c r="B17" s="1137"/>
      <c r="C17" s="1137"/>
      <c r="D17" s="1137"/>
      <c r="E17" s="1137"/>
      <c r="F17" s="1137"/>
      <c r="G17" s="1137"/>
    </row>
    <row r="18" spans="1:7" ht="16.5" x14ac:dyDescent="0.35">
      <c r="A18" s="1141" t="s">
        <v>498</v>
      </c>
      <c r="B18" s="1134"/>
      <c r="C18" s="1142" t="s">
        <v>464</v>
      </c>
      <c r="D18" s="1143"/>
      <c r="E18" s="1143"/>
      <c r="F18" s="1143"/>
      <c r="G18" s="1144"/>
    </row>
    <row r="19" spans="1:7" x14ac:dyDescent="0.25">
      <c r="A19" s="1145" t="s">
        <v>491</v>
      </c>
      <c r="B19" s="1146"/>
      <c r="C19" s="1147"/>
      <c r="D19" s="1151">
        <v>44949</v>
      </c>
      <c r="E19" s="1152"/>
      <c r="F19" s="1152"/>
      <c r="G19" s="1152"/>
    </row>
    <row r="20" spans="1:7" ht="45" x14ac:dyDescent="0.35">
      <c r="A20" s="351" t="s">
        <v>492</v>
      </c>
      <c r="B20" s="352">
        <v>44927</v>
      </c>
      <c r="C20" s="346" t="s">
        <v>493</v>
      </c>
      <c r="D20" s="353">
        <v>0.33333333333333331</v>
      </c>
      <c r="E20" s="1133" t="s">
        <v>494</v>
      </c>
      <c r="F20" s="1134"/>
      <c r="G20" s="353">
        <v>0.60416666666666663</v>
      </c>
    </row>
    <row r="21" spans="1:7" ht="60" x14ac:dyDescent="0.35">
      <c r="A21" s="351" t="s">
        <v>495</v>
      </c>
      <c r="B21" s="1135" t="s">
        <v>465</v>
      </c>
      <c r="C21" s="1135"/>
      <c r="D21" s="1135"/>
      <c r="E21" s="1135"/>
      <c r="F21" s="1135"/>
      <c r="G21" s="1136"/>
    </row>
    <row r="22" spans="1:7" ht="60" x14ac:dyDescent="0.35">
      <c r="A22" s="351" t="s">
        <v>496</v>
      </c>
      <c r="B22" s="1135" t="s">
        <v>465</v>
      </c>
      <c r="C22" s="1135"/>
      <c r="D22" s="1135"/>
      <c r="E22" s="1135"/>
      <c r="F22" s="1135"/>
      <c r="G22" s="1136"/>
    </row>
    <row r="23" spans="1:7" x14ac:dyDescent="0.25">
      <c r="A23" s="1137" t="s">
        <v>466</v>
      </c>
      <c r="B23" s="1137"/>
      <c r="C23" s="1137"/>
      <c r="D23" s="1137"/>
      <c r="E23" s="1137"/>
      <c r="F23" s="1137"/>
      <c r="G23" s="1137"/>
    </row>
    <row r="24" spans="1:7" ht="16.5" customHeight="1" x14ac:dyDescent="0.25">
      <c r="A24" s="1148" t="s">
        <v>497</v>
      </c>
      <c r="B24" s="1148"/>
      <c r="C24" s="1148"/>
      <c r="D24" s="1148"/>
      <c r="E24" s="1148"/>
      <c r="F24" s="1148"/>
      <c r="G24" s="1148"/>
    </row>
    <row r="25" spans="1:7" x14ac:dyDescent="0.25">
      <c r="A25" s="1149"/>
      <c r="B25" s="1149"/>
      <c r="C25" s="1149"/>
      <c r="D25" s="1149"/>
      <c r="E25" s="1149"/>
      <c r="F25" s="1149"/>
      <c r="G25" s="1149"/>
    </row>
    <row r="26" spans="1:7" x14ac:dyDescent="0.25">
      <c r="A26" s="1149"/>
      <c r="B26" s="1149"/>
      <c r="C26" s="1149"/>
      <c r="D26" s="1149"/>
      <c r="E26" s="1149"/>
      <c r="F26" s="1149"/>
      <c r="G26" s="1149"/>
    </row>
    <row r="28" spans="1:7" x14ac:dyDescent="0.25">
      <c r="A28" s="553" t="e" vm="5">
        <f>'CARGAR datos'!I9</f>
        <v>#VALUE!</v>
      </c>
      <c r="B28" s="553"/>
      <c r="C28" s="553"/>
      <c r="D28" s="12"/>
      <c r="E28" s="12"/>
      <c r="F28" s="12"/>
      <c r="G28" s="12"/>
    </row>
    <row r="29" spans="1:7" x14ac:dyDescent="0.25">
      <c r="A29" s="553"/>
      <c r="B29" s="553"/>
      <c r="C29" s="553"/>
      <c r="D29" s="12"/>
      <c r="E29" s="12"/>
      <c r="F29" s="12"/>
      <c r="G29" s="12"/>
    </row>
    <row r="30" spans="1:7" x14ac:dyDescent="0.25">
      <c r="A30" s="553"/>
      <c r="B30" s="553"/>
      <c r="C30" s="553"/>
      <c r="D30" s="12"/>
      <c r="E30" s="12"/>
      <c r="F30" s="12"/>
      <c r="G30" s="12"/>
    </row>
    <row r="31" spans="1:7" x14ac:dyDescent="0.25">
      <c r="A31" s="553"/>
      <c r="B31" s="553"/>
      <c r="C31" s="553"/>
      <c r="D31" s="12"/>
      <c r="E31" s="12"/>
      <c r="F31" s="12"/>
      <c r="G31" s="12"/>
    </row>
    <row r="32" spans="1:7" ht="16.5" customHeight="1" x14ac:dyDescent="0.25">
      <c r="A32" s="553"/>
      <c r="B32" s="553"/>
      <c r="C32" s="553"/>
      <c r="D32" s="12"/>
      <c r="E32" s="12"/>
      <c r="F32" s="12"/>
      <c r="G32" s="12"/>
    </row>
    <row r="33" spans="1:7" ht="15.75" x14ac:dyDescent="0.3">
      <c r="A33" s="1150" t="s">
        <v>467</v>
      </c>
      <c r="B33" s="1150"/>
      <c r="C33" s="1150"/>
      <c r="D33" s="485"/>
      <c r="E33" s="485"/>
      <c r="F33" s="485"/>
      <c r="G33" s="485"/>
    </row>
    <row r="34" spans="1:7" ht="16.5" x14ac:dyDescent="0.35">
      <c r="B34" s="1129"/>
      <c r="C34" s="1129"/>
      <c r="D34" s="1129"/>
      <c r="E34" s="1129"/>
      <c r="F34" s="1129"/>
      <c r="G34" s="1129"/>
    </row>
    <row r="35" spans="1:7" ht="15.75" x14ac:dyDescent="0.3">
      <c r="B35" s="1130"/>
      <c r="C35" s="1130"/>
      <c r="D35" s="1130"/>
      <c r="E35" s="1130"/>
      <c r="F35" s="1130"/>
      <c r="G35" s="1130"/>
    </row>
    <row r="36" spans="1:7" ht="16.5" x14ac:dyDescent="0.35">
      <c r="A36" s="328"/>
      <c r="B36" s="328"/>
      <c r="C36" s="328"/>
      <c r="D36" s="328"/>
      <c r="E36" s="328"/>
      <c r="F36" s="328"/>
      <c r="G36" s="328"/>
    </row>
    <row r="39" spans="1:7" x14ac:dyDescent="0.25">
      <c r="G39" s="327" t="s">
        <v>468</v>
      </c>
    </row>
  </sheetData>
  <sheetProtection algorithmName="SHA-512" hashValue="aT9CHEr5t2hYC34nX9+5i0OqmkIDGyKX2QBNnC2do3tGSoXtUXDw7xo15MOBe1iM/W7uxSOagc9CvLEORrdVEQ==" saltValue="H971JjcEYHYtx5YWza2XuQ==" spinCount="100000" sheet="1" selectLockedCells="1"/>
  <mergeCells count="22">
    <mergeCell ref="D19:G19"/>
    <mergeCell ref="A2:G4"/>
    <mergeCell ref="A5:G5"/>
    <mergeCell ref="B6:G6"/>
    <mergeCell ref="B10:G10"/>
    <mergeCell ref="B12:G12"/>
    <mergeCell ref="B34:G34"/>
    <mergeCell ref="B35:G35"/>
    <mergeCell ref="B8:E8"/>
    <mergeCell ref="E20:F20"/>
    <mergeCell ref="B21:G21"/>
    <mergeCell ref="B22:G22"/>
    <mergeCell ref="A23:G23"/>
    <mergeCell ref="B14:G14"/>
    <mergeCell ref="B16:G16"/>
    <mergeCell ref="A17:G17"/>
    <mergeCell ref="A18:B18"/>
    <mergeCell ref="C18:G18"/>
    <mergeCell ref="A19:C19"/>
    <mergeCell ref="A24:G26"/>
    <mergeCell ref="A28:C32"/>
    <mergeCell ref="A33:C33"/>
  </mergeCells>
  <pageMargins left="0.78740157480314965" right="0.78740157480314965" top="0.43307086614173229" bottom="0.39370078740157483" header="0.51181102362204722" footer="0.5118110236220472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9EDC6-74CE-44FB-9554-24AA667F82E5}">
  <sheetPr codeName="Hoja13">
    <tabColor theme="9" tint="0.59999389629810485"/>
  </sheetPr>
  <dimension ref="A2:N37"/>
  <sheetViews>
    <sheetView showGridLines="0" showRowColHeaders="0" showRuler="0" view="pageLayout" zoomScaleNormal="100" workbookViewId="0">
      <selection activeCell="E19" sqref="E19:F19"/>
    </sheetView>
  </sheetViews>
  <sheetFormatPr baseColWidth="10" defaultRowHeight="15" x14ac:dyDescent="0.25"/>
  <cols>
    <col min="1" max="1" width="8.28515625" customWidth="1"/>
    <col min="2" max="2" width="13.42578125" customWidth="1"/>
    <col min="4" max="4" width="8.28515625" customWidth="1"/>
    <col min="6" max="6" width="14" customWidth="1"/>
    <col min="7" max="7" width="10.28515625" customWidth="1"/>
    <col min="8" max="8" width="9.7109375" customWidth="1"/>
    <col min="9" max="9" width="7.28515625" customWidth="1"/>
    <col min="10" max="10" width="9.5703125" customWidth="1"/>
    <col min="11" max="11" width="11.85546875" customWidth="1"/>
    <col min="12" max="12" width="14" customWidth="1"/>
    <col min="13" max="13" width="13.7109375" customWidth="1"/>
    <col min="14" max="14" width="1.5703125" customWidth="1"/>
  </cols>
  <sheetData>
    <row r="2" spans="1:13" ht="15.75" customHeight="1" x14ac:dyDescent="0.25">
      <c r="A2" s="1167" t="s">
        <v>469</v>
      </c>
      <c r="B2" s="1167"/>
      <c r="C2" s="1167"/>
      <c r="D2" s="1167"/>
      <c r="E2" s="1167"/>
      <c r="F2" s="1167"/>
      <c r="G2" s="1167"/>
      <c r="H2" s="1167"/>
      <c r="I2" s="1167"/>
      <c r="J2" s="1167"/>
      <c r="K2" s="1167"/>
      <c r="L2" s="1167"/>
      <c r="M2" s="1167"/>
    </row>
    <row r="3" spans="1:13" ht="16.5" x14ac:dyDescent="0.35">
      <c r="A3" s="1168" t="s">
        <v>483</v>
      </c>
      <c r="B3" s="1168"/>
      <c r="C3" s="1175" t="str">
        <f>'CARGAR datos'!E8</f>
        <v>-</v>
      </c>
      <c r="D3" s="1175"/>
      <c r="E3" s="1175"/>
      <c r="F3" s="1175"/>
      <c r="G3" s="1175"/>
      <c r="H3" s="1175"/>
      <c r="I3" s="1175"/>
      <c r="J3" s="1175"/>
      <c r="K3" s="355" t="s">
        <v>481</v>
      </c>
      <c r="L3" s="1157" t="str">
        <f>'CARGAR datos'!E9</f>
        <v>-</v>
      </c>
      <c r="M3" s="1157"/>
    </row>
    <row r="4" spans="1:13" ht="16.5" x14ac:dyDescent="0.35">
      <c r="A4" s="1168" t="s">
        <v>479</v>
      </c>
      <c r="B4" s="1168"/>
      <c r="C4" s="1157" t="str">
        <f>'CARGAR datos'!E28</f>
        <v>-</v>
      </c>
      <c r="D4" s="1157"/>
      <c r="E4" s="1157"/>
      <c r="F4" s="1157"/>
      <c r="G4" s="354" t="s">
        <v>180</v>
      </c>
      <c r="H4" s="1157" t="str">
        <f>'CARGAR datos'!I28</f>
        <v>-</v>
      </c>
      <c r="I4" s="1157"/>
      <c r="J4" s="1168" t="s">
        <v>478</v>
      </c>
      <c r="K4" s="1168"/>
      <c r="L4" s="1157" t="str">
        <f>'CARGAR datos'!E29</f>
        <v>BAHIA BLANCA</v>
      </c>
      <c r="M4" s="1157"/>
    </row>
    <row r="5" spans="1:13" ht="16.5" x14ac:dyDescent="0.35">
      <c r="A5" s="354" t="s">
        <v>482</v>
      </c>
      <c r="B5" s="356">
        <f>'CARGAR datos'!O31</f>
        <v>8000</v>
      </c>
      <c r="C5" s="1158" t="s">
        <v>480</v>
      </c>
      <c r="D5" s="1158"/>
      <c r="E5" s="1159" t="str">
        <f>'CARGAR datos'!O29</f>
        <v>BUENOS AIRES</v>
      </c>
      <c r="F5" s="1159"/>
      <c r="G5" s="345"/>
      <c r="H5" s="345"/>
      <c r="I5" s="345"/>
      <c r="J5" s="345"/>
      <c r="K5" s="345"/>
      <c r="L5" s="345"/>
      <c r="M5" s="345"/>
    </row>
    <row r="6" spans="1:13" ht="16.5" x14ac:dyDescent="0.35">
      <c r="A6" s="1169" t="s">
        <v>463</v>
      </c>
      <c r="B6" s="1169"/>
      <c r="C6" s="1169"/>
      <c r="D6" s="1169"/>
      <c r="E6" s="1169"/>
      <c r="F6" s="1169"/>
      <c r="G6" s="1170"/>
      <c r="H6" s="1170"/>
      <c r="I6" s="1170"/>
      <c r="J6" s="1170"/>
      <c r="K6" s="1170"/>
      <c r="L6" s="1170"/>
      <c r="M6" s="1170"/>
    </row>
    <row r="7" spans="1:13" x14ac:dyDescent="0.25">
      <c r="A7" s="329"/>
      <c r="B7" s="330"/>
      <c r="C7" s="330"/>
      <c r="D7" s="330"/>
      <c r="E7" s="330"/>
      <c r="F7" s="330"/>
      <c r="G7" s="330"/>
      <c r="H7" s="330"/>
      <c r="I7" s="330"/>
      <c r="J7" s="330"/>
      <c r="K7" s="330"/>
      <c r="L7" s="330"/>
      <c r="M7" s="331"/>
    </row>
    <row r="8" spans="1:13" ht="15" customHeight="1" x14ac:dyDescent="0.25">
      <c r="A8" s="332"/>
      <c r="B8" s="332"/>
      <c r="C8" s="333"/>
      <c r="D8" s="334"/>
      <c r="E8" s="333"/>
      <c r="F8" s="334"/>
      <c r="G8" s="332"/>
      <c r="H8" s="1171" t="s">
        <v>470</v>
      </c>
      <c r="I8" s="1171" t="s">
        <v>470</v>
      </c>
      <c r="J8" s="1171" t="s">
        <v>471</v>
      </c>
      <c r="K8" s="1171"/>
      <c r="L8" s="1172" t="s">
        <v>508</v>
      </c>
      <c r="M8" s="1174" t="s">
        <v>509</v>
      </c>
    </row>
    <row r="9" spans="1:13" ht="74.25" customHeight="1" x14ac:dyDescent="0.25">
      <c r="A9" s="336" t="s">
        <v>499</v>
      </c>
      <c r="B9" s="335" t="s">
        <v>500</v>
      </c>
      <c r="C9" s="1172" t="s">
        <v>501</v>
      </c>
      <c r="D9" s="1173"/>
      <c r="E9" s="1172" t="s">
        <v>502</v>
      </c>
      <c r="F9" s="1172"/>
      <c r="G9" s="337" t="s">
        <v>503</v>
      </c>
      <c r="H9" s="337" t="s">
        <v>504</v>
      </c>
      <c r="I9" s="336" t="s">
        <v>505</v>
      </c>
      <c r="J9" s="336" t="s">
        <v>506</v>
      </c>
      <c r="K9" s="337" t="s">
        <v>507</v>
      </c>
      <c r="L9" s="1173"/>
      <c r="M9" s="1173"/>
    </row>
    <row r="10" spans="1:13" x14ac:dyDescent="0.25">
      <c r="A10" s="338">
        <v>1</v>
      </c>
      <c r="B10" s="338" t="s">
        <v>472</v>
      </c>
      <c r="C10" s="1160" t="s">
        <v>473</v>
      </c>
      <c r="D10" s="1161"/>
      <c r="E10" s="1156" t="s">
        <v>474</v>
      </c>
      <c r="F10" s="1156"/>
      <c r="G10" s="338" t="s">
        <v>475</v>
      </c>
      <c r="H10" s="338">
        <v>10</v>
      </c>
      <c r="I10" s="338" t="s">
        <v>336</v>
      </c>
      <c r="J10" s="338" t="s">
        <v>336</v>
      </c>
      <c r="K10" s="338" t="s">
        <v>336</v>
      </c>
      <c r="L10" s="338" t="s">
        <v>476</v>
      </c>
      <c r="M10" s="338" t="s">
        <v>336</v>
      </c>
    </row>
    <row r="11" spans="1:13" x14ac:dyDescent="0.25">
      <c r="A11" s="338"/>
      <c r="B11" s="338"/>
      <c r="C11" s="1160"/>
      <c r="D11" s="1161"/>
      <c r="E11" s="1156"/>
      <c r="F11" s="1156"/>
      <c r="G11" s="338"/>
      <c r="H11" s="338"/>
      <c r="I11" s="338"/>
      <c r="J11" s="338"/>
      <c r="K11" s="338"/>
      <c r="L11" s="338"/>
      <c r="M11" s="338"/>
    </row>
    <row r="12" spans="1:13" x14ac:dyDescent="0.25">
      <c r="A12" s="338"/>
      <c r="B12" s="338"/>
      <c r="C12" s="1160"/>
      <c r="D12" s="1161"/>
      <c r="E12" s="1156"/>
      <c r="F12" s="1156"/>
      <c r="G12" s="338"/>
      <c r="H12" s="338"/>
      <c r="I12" s="338"/>
      <c r="J12" s="338"/>
      <c r="K12" s="338"/>
      <c r="L12" s="338"/>
      <c r="M12" s="338"/>
    </row>
    <row r="13" spans="1:13" x14ac:dyDescent="0.25">
      <c r="A13" s="338"/>
      <c r="B13" s="338"/>
      <c r="C13" s="1160"/>
      <c r="D13" s="1161"/>
      <c r="E13" s="1156"/>
      <c r="F13" s="1156"/>
      <c r="G13" s="338"/>
      <c r="H13" s="338"/>
      <c r="I13" s="338"/>
      <c r="J13" s="338"/>
      <c r="K13" s="338"/>
      <c r="L13" s="338"/>
      <c r="M13" s="338"/>
    </row>
    <row r="14" spans="1:13" x14ac:dyDescent="0.25">
      <c r="A14" s="338"/>
      <c r="B14" s="338"/>
      <c r="C14" s="1160"/>
      <c r="D14" s="1161"/>
      <c r="E14" s="1156"/>
      <c r="F14" s="1156"/>
      <c r="G14" s="338"/>
      <c r="H14" s="338"/>
      <c r="I14" s="338"/>
      <c r="J14" s="338"/>
      <c r="K14" s="338"/>
      <c r="L14" s="338"/>
      <c r="M14" s="338"/>
    </row>
    <row r="15" spans="1:13" x14ac:dyDescent="0.25">
      <c r="A15" s="338"/>
      <c r="B15" s="338"/>
      <c r="C15" s="1160"/>
      <c r="D15" s="1161"/>
      <c r="E15" s="1156"/>
      <c r="F15" s="1156"/>
      <c r="G15" s="338"/>
      <c r="H15" s="338"/>
      <c r="I15" s="338"/>
      <c r="J15" s="338"/>
      <c r="K15" s="338"/>
      <c r="L15" s="338"/>
      <c r="M15" s="338"/>
    </row>
    <row r="16" spans="1:13" x14ac:dyDescent="0.25">
      <c r="A16" s="338"/>
      <c r="B16" s="338"/>
      <c r="C16" s="1160"/>
      <c r="D16" s="1161"/>
      <c r="E16" s="1156"/>
      <c r="F16" s="1156"/>
      <c r="G16" s="338"/>
      <c r="H16" s="338"/>
      <c r="I16" s="338"/>
      <c r="J16" s="338"/>
      <c r="K16" s="338"/>
      <c r="L16" s="338"/>
      <c r="M16" s="338"/>
    </row>
    <row r="17" spans="1:14" x14ac:dyDescent="0.25">
      <c r="A17" s="338"/>
      <c r="B17" s="338"/>
      <c r="C17" s="1160"/>
      <c r="D17" s="1161"/>
      <c r="E17" s="1156"/>
      <c r="F17" s="1156"/>
      <c r="G17" s="338"/>
      <c r="H17" s="338"/>
      <c r="I17" s="338"/>
      <c r="J17" s="338"/>
      <c r="K17" s="338"/>
      <c r="L17" s="338"/>
      <c r="M17" s="338"/>
    </row>
    <row r="18" spans="1:14" x14ac:dyDescent="0.25">
      <c r="A18" s="338"/>
      <c r="B18" s="338"/>
      <c r="C18" s="1160"/>
      <c r="D18" s="1161"/>
      <c r="E18" s="1156"/>
      <c r="F18" s="1156"/>
      <c r="G18" s="338"/>
      <c r="H18" s="338"/>
      <c r="I18" s="338"/>
      <c r="J18" s="338"/>
      <c r="K18" s="338"/>
      <c r="L18" s="338"/>
      <c r="M18" s="338"/>
    </row>
    <row r="19" spans="1:14" x14ac:dyDescent="0.25">
      <c r="A19" s="338"/>
      <c r="B19" s="338"/>
      <c r="C19" s="1160"/>
      <c r="D19" s="1161"/>
      <c r="E19" s="1156"/>
      <c r="F19" s="1156"/>
      <c r="G19" s="338"/>
      <c r="H19" s="338"/>
      <c r="I19" s="338"/>
      <c r="J19" s="338"/>
      <c r="K19" s="338"/>
      <c r="L19" s="338"/>
      <c r="M19" s="338"/>
    </row>
    <row r="20" spans="1:14" x14ac:dyDescent="0.25">
      <c r="A20" s="338"/>
      <c r="B20" s="338"/>
      <c r="C20" s="1160"/>
      <c r="D20" s="1161"/>
      <c r="E20" s="1156"/>
      <c r="F20" s="1156"/>
      <c r="G20" s="338"/>
      <c r="H20" s="338"/>
      <c r="I20" s="338"/>
      <c r="J20" s="338"/>
      <c r="K20" s="338"/>
      <c r="L20" s="338"/>
      <c r="M20" s="338"/>
    </row>
    <row r="21" spans="1:14" x14ac:dyDescent="0.25">
      <c r="A21" s="1163" t="s">
        <v>510</v>
      </c>
      <c r="B21" s="1163"/>
      <c r="C21" s="1163"/>
      <c r="D21" s="1163"/>
      <c r="E21" s="1163"/>
      <c r="F21" s="1163"/>
      <c r="G21" s="1163"/>
      <c r="H21" s="1163"/>
      <c r="I21" s="1163"/>
      <c r="J21" s="1163"/>
      <c r="K21" s="1163"/>
      <c r="L21" s="1163"/>
      <c r="M21" s="1163"/>
    </row>
    <row r="22" spans="1:14" x14ac:dyDescent="0.25">
      <c r="A22" s="1164"/>
      <c r="B22" s="1164"/>
      <c r="C22" s="1164"/>
      <c r="D22" s="1164"/>
      <c r="E22" s="1164"/>
      <c r="F22" s="1164"/>
      <c r="G22" s="1164"/>
      <c r="H22" s="1164"/>
      <c r="I22" s="1164"/>
      <c r="J22" s="1164"/>
      <c r="K22" s="1164"/>
      <c r="L22" s="1164"/>
      <c r="M22" s="1164"/>
    </row>
    <row r="23" spans="1:14" x14ac:dyDescent="0.25">
      <c r="A23" s="473"/>
      <c r="B23" s="473"/>
      <c r="C23" s="473"/>
      <c r="D23" s="473"/>
      <c r="E23" s="473"/>
      <c r="F23" s="473"/>
      <c r="G23" s="473"/>
      <c r="H23" s="473"/>
      <c r="I23" s="473"/>
      <c r="J23" s="473"/>
      <c r="K23" s="473"/>
      <c r="L23" s="473"/>
      <c r="M23" s="473"/>
      <c r="N23" s="12"/>
    </row>
    <row r="24" spans="1:14" x14ac:dyDescent="0.25">
      <c r="A24" s="1165" t="e" vm="5">
        <f>'CARGAR datos'!I9</f>
        <v>#VALUE!</v>
      </c>
      <c r="B24" s="1165"/>
      <c r="C24" s="1165"/>
      <c r="D24" s="1165"/>
      <c r="E24" s="1165"/>
      <c r="F24" s="473"/>
      <c r="G24" s="473"/>
      <c r="H24" s="1165"/>
      <c r="I24" s="1165"/>
      <c r="J24" s="1165"/>
      <c r="K24" s="1165"/>
      <c r="L24" s="1165"/>
      <c r="M24" s="1165"/>
    </row>
    <row r="25" spans="1:14" x14ac:dyDescent="0.25">
      <c r="A25" s="1165"/>
      <c r="B25" s="1165"/>
      <c r="C25" s="1165"/>
      <c r="D25" s="1165"/>
      <c r="E25" s="1165"/>
      <c r="F25" s="473"/>
      <c r="G25" s="473"/>
      <c r="H25" s="1165"/>
      <c r="I25" s="1165"/>
      <c r="J25" s="1165"/>
      <c r="K25" s="1165"/>
      <c r="L25" s="1165"/>
      <c r="M25" s="1165"/>
    </row>
    <row r="26" spans="1:14" x14ac:dyDescent="0.25">
      <c r="A26" s="1165"/>
      <c r="B26" s="1165"/>
      <c r="C26" s="1165"/>
      <c r="D26" s="1165"/>
      <c r="E26" s="1165"/>
      <c r="F26" s="12"/>
      <c r="G26" s="12"/>
      <c r="H26" s="1165"/>
      <c r="I26" s="1165"/>
      <c r="J26" s="1165"/>
      <c r="K26" s="1165"/>
      <c r="L26" s="1165"/>
      <c r="M26" s="1165"/>
    </row>
    <row r="27" spans="1:14" x14ac:dyDescent="0.25">
      <c r="A27" s="1165"/>
      <c r="B27" s="1165"/>
      <c r="C27" s="1165"/>
      <c r="D27" s="1165"/>
      <c r="E27" s="1165"/>
      <c r="F27" s="12"/>
      <c r="G27" s="12"/>
      <c r="H27" s="1165"/>
      <c r="I27" s="1165"/>
      <c r="J27" s="1165"/>
      <c r="K27" s="1165"/>
      <c r="L27" s="1165"/>
      <c r="M27" s="1165"/>
    </row>
    <row r="28" spans="1:14" ht="16.5" customHeight="1" x14ac:dyDescent="0.25">
      <c r="A28" s="1165"/>
      <c r="B28" s="1165"/>
      <c r="C28" s="1165"/>
      <c r="D28" s="1165"/>
      <c r="E28" s="1165"/>
      <c r="F28" s="12"/>
      <c r="G28" s="12"/>
      <c r="H28" s="1165"/>
      <c r="I28" s="1165"/>
      <c r="J28" s="1165"/>
      <c r="K28" s="1165"/>
      <c r="L28" s="1165"/>
      <c r="M28" s="1165"/>
    </row>
    <row r="29" spans="1:14" ht="15.75" x14ac:dyDescent="0.3">
      <c r="A29" s="1166" t="s">
        <v>467</v>
      </c>
      <c r="B29" s="1166"/>
      <c r="C29" s="1166"/>
      <c r="D29" s="1166"/>
      <c r="E29" s="1166"/>
      <c r="F29" s="12"/>
      <c r="G29" s="12"/>
      <c r="H29" s="1162"/>
      <c r="I29" s="1162"/>
      <c r="J29" s="1162"/>
      <c r="K29" s="1162"/>
      <c r="L29" s="1162"/>
      <c r="M29" s="1162"/>
      <c r="N29" s="12"/>
    </row>
    <row r="30" spans="1:14" x14ac:dyDescent="0.25">
      <c r="A30" s="12"/>
      <c r="B30" s="12"/>
      <c r="C30" s="12"/>
      <c r="D30" s="12"/>
      <c r="E30" s="12"/>
      <c r="F30" s="12"/>
      <c r="G30" s="12"/>
      <c r="H30" s="12"/>
      <c r="I30" s="12"/>
      <c r="J30" s="12"/>
      <c r="K30" s="12"/>
      <c r="L30" s="12"/>
      <c r="M30" s="474" t="s">
        <v>477</v>
      </c>
      <c r="N30" s="12"/>
    </row>
    <row r="31" spans="1:14" x14ac:dyDescent="0.25">
      <c r="A31" s="12"/>
      <c r="B31" s="12"/>
      <c r="C31" s="12"/>
      <c r="D31" s="12"/>
      <c r="E31" s="12"/>
      <c r="F31" s="12"/>
      <c r="G31" s="12"/>
      <c r="H31" s="12"/>
      <c r="I31" s="12"/>
      <c r="J31" s="12"/>
      <c r="K31" s="12"/>
      <c r="L31" s="12"/>
      <c r="M31" s="12"/>
      <c r="N31" s="12"/>
    </row>
    <row r="32" spans="1:14" x14ac:dyDescent="0.25">
      <c r="A32" s="12"/>
      <c r="B32" s="12"/>
      <c r="C32" s="12"/>
      <c r="D32" s="12"/>
      <c r="E32" s="12"/>
      <c r="F32" s="12"/>
      <c r="G32" s="12"/>
      <c r="H32" s="12"/>
      <c r="I32" s="12"/>
      <c r="J32" s="12"/>
      <c r="K32" s="12"/>
      <c r="L32" s="12"/>
      <c r="M32" s="12"/>
      <c r="N32" s="12"/>
    </row>
    <row r="33" spans="1:14" x14ac:dyDescent="0.25">
      <c r="A33" s="12"/>
      <c r="B33" s="12"/>
      <c r="C33" s="12"/>
      <c r="D33" s="12"/>
      <c r="E33" s="12"/>
      <c r="F33" s="12"/>
      <c r="G33" s="12"/>
      <c r="H33" s="12"/>
      <c r="I33" s="12"/>
      <c r="J33" s="12"/>
      <c r="K33" s="12"/>
      <c r="L33" s="12"/>
      <c r="M33" s="12"/>
      <c r="N33" s="12"/>
    </row>
    <row r="34" spans="1:14" x14ac:dyDescent="0.25">
      <c r="A34" s="12"/>
      <c r="B34" s="12"/>
      <c r="C34" s="12"/>
      <c r="D34" s="12"/>
      <c r="E34" s="12"/>
      <c r="F34" s="12"/>
      <c r="G34" s="12"/>
      <c r="H34" s="12"/>
      <c r="I34" s="12"/>
      <c r="J34" s="12"/>
      <c r="K34" s="12"/>
      <c r="L34" s="12"/>
      <c r="M34" s="12"/>
      <c r="N34" s="12"/>
    </row>
    <row r="35" spans="1:14" x14ac:dyDescent="0.25">
      <c r="A35" s="12"/>
      <c r="B35" s="12"/>
      <c r="C35" s="12"/>
      <c r="D35" s="12"/>
      <c r="E35" s="12"/>
      <c r="F35" s="12"/>
      <c r="G35" s="12"/>
      <c r="H35" s="12"/>
      <c r="I35" s="12"/>
      <c r="J35" s="12"/>
      <c r="K35" s="12"/>
      <c r="L35" s="12"/>
      <c r="M35" s="12"/>
      <c r="N35" s="12"/>
    </row>
    <row r="36" spans="1:14" x14ac:dyDescent="0.25">
      <c r="A36" s="12"/>
      <c r="B36" s="12"/>
      <c r="C36" s="12"/>
      <c r="D36" s="12"/>
      <c r="E36" s="12"/>
      <c r="F36" s="12"/>
      <c r="G36" s="12"/>
      <c r="H36" s="12"/>
      <c r="I36" s="12"/>
      <c r="J36" s="12"/>
      <c r="K36" s="12"/>
      <c r="L36" s="12"/>
      <c r="M36" s="12"/>
      <c r="N36" s="12"/>
    </row>
    <row r="37" spans="1:14" x14ac:dyDescent="0.25">
      <c r="A37" s="12"/>
      <c r="B37" s="12"/>
      <c r="C37" s="12"/>
      <c r="D37" s="12"/>
      <c r="E37" s="12"/>
      <c r="F37" s="12"/>
      <c r="G37" s="12"/>
      <c r="H37" s="12"/>
      <c r="I37" s="12"/>
      <c r="J37" s="12"/>
      <c r="K37" s="12"/>
      <c r="L37" s="12"/>
      <c r="M37" s="12"/>
      <c r="N37" s="12"/>
    </row>
  </sheetData>
  <sheetProtection algorithmName="SHA-512" hashValue="+y8LZcVgYMRGhqDGPM6h9dpugn1zcVGOGsdmEBGc8u94Axc70x++hNqbpDVaQPuajIkEjCF6CT0I93rUMxisaA==" saltValue="arc3rgk/lBkbscx/nfshKA==" spinCount="100000" sheet="1" selectLockedCells="1"/>
  <mergeCells count="45">
    <mergeCell ref="E13:F13"/>
    <mergeCell ref="A4:B4"/>
    <mergeCell ref="C4:F4"/>
    <mergeCell ref="C10:D10"/>
    <mergeCell ref="E10:F10"/>
    <mergeCell ref="C11:D11"/>
    <mergeCell ref="E11:F11"/>
    <mergeCell ref="C13:D13"/>
    <mergeCell ref="A2:M2"/>
    <mergeCell ref="A3:B3"/>
    <mergeCell ref="L3:M3"/>
    <mergeCell ref="A6:M6"/>
    <mergeCell ref="H8:I8"/>
    <mergeCell ref="J8:K8"/>
    <mergeCell ref="L8:L9"/>
    <mergeCell ref="M8:M9"/>
    <mergeCell ref="C9:D9"/>
    <mergeCell ref="E9:F9"/>
    <mergeCell ref="C3:J3"/>
    <mergeCell ref="J4:K4"/>
    <mergeCell ref="H29:M29"/>
    <mergeCell ref="C19:D19"/>
    <mergeCell ref="E19:F19"/>
    <mergeCell ref="C20:D20"/>
    <mergeCell ref="E20:F20"/>
    <mergeCell ref="A21:M22"/>
    <mergeCell ref="H24:M28"/>
    <mergeCell ref="A24:E28"/>
    <mergeCell ref="A29:E29"/>
    <mergeCell ref="E18:F18"/>
    <mergeCell ref="L4:M4"/>
    <mergeCell ref="C5:D5"/>
    <mergeCell ref="E5:F5"/>
    <mergeCell ref="H4:I4"/>
    <mergeCell ref="C16:D16"/>
    <mergeCell ref="E16:F16"/>
    <mergeCell ref="C17:D17"/>
    <mergeCell ref="E17:F17"/>
    <mergeCell ref="C18:D18"/>
    <mergeCell ref="C14:D14"/>
    <mergeCell ref="E14:F14"/>
    <mergeCell ref="C15:D15"/>
    <mergeCell ref="E15:F15"/>
    <mergeCell ref="C12:D12"/>
    <mergeCell ref="E12:F12"/>
  </mergeCells>
  <pageMargins left="0.39370078740157483" right="0.15748031496062992" top="0.31496062992125984" bottom="0.19685039370078741" header="0.43307086614173229" footer="0.51181102362204722"/>
  <pageSetup paperSize="9" scale="9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625C0-EE40-4010-9205-4578711C9D75}">
  <sheetPr codeName="Hoja14">
    <tabColor theme="9" tint="0.59999389629810485"/>
  </sheetPr>
  <dimension ref="A1:I38"/>
  <sheetViews>
    <sheetView showGridLines="0" showRowColHeaders="0" showRuler="0" view="pageLayout" zoomScaleNormal="100" workbookViewId="0">
      <selection activeCell="F9" sqref="F9:I30"/>
    </sheetView>
  </sheetViews>
  <sheetFormatPr baseColWidth="10" defaultRowHeight="15" x14ac:dyDescent="0.25"/>
  <cols>
    <col min="1" max="1" width="13.140625" customWidth="1"/>
    <col min="3" max="3" width="10.42578125" customWidth="1"/>
    <col min="4" max="4" width="13.42578125" customWidth="1"/>
    <col min="5" max="5" width="16.28515625" customWidth="1"/>
    <col min="6" max="6" width="10" customWidth="1"/>
    <col min="7" max="7" width="13" customWidth="1"/>
    <col min="8" max="8" width="12.5703125" customWidth="1"/>
    <col min="9" max="9" width="34.140625" customWidth="1"/>
  </cols>
  <sheetData>
    <row r="1" spans="1:9" x14ac:dyDescent="0.25">
      <c r="A1" s="12"/>
      <c r="B1" s="12"/>
      <c r="C1" s="12"/>
      <c r="D1" s="12"/>
      <c r="E1" s="12"/>
      <c r="F1" s="12"/>
      <c r="G1" s="12"/>
      <c r="H1" s="12"/>
      <c r="I1" s="12"/>
    </row>
    <row r="2" spans="1:9" x14ac:dyDescent="0.25">
      <c r="A2" s="1195" t="s">
        <v>484</v>
      </c>
      <c r="B2" s="1196"/>
      <c r="C2" s="1196"/>
      <c r="D2" s="1196"/>
      <c r="E2" s="1196"/>
      <c r="F2" s="1196"/>
      <c r="G2" s="1196"/>
      <c r="H2" s="1196"/>
      <c r="I2" s="1196"/>
    </row>
    <row r="3" spans="1:9" x14ac:dyDescent="0.25">
      <c r="A3" s="1197"/>
      <c r="B3" s="1198"/>
      <c r="C3" s="1198"/>
      <c r="D3" s="1198"/>
      <c r="E3" s="1198"/>
      <c r="F3" s="1198"/>
      <c r="G3" s="1198"/>
      <c r="H3" s="1198"/>
      <c r="I3" s="1198"/>
    </row>
    <row r="4" spans="1:9" x14ac:dyDescent="0.25">
      <c r="A4" s="1199" t="s">
        <v>483</v>
      </c>
      <c r="B4" s="1199"/>
      <c r="C4" s="1200" t="str">
        <f>'CARGAR datos'!E8</f>
        <v>-</v>
      </c>
      <c r="D4" s="1201"/>
      <c r="E4" s="1201"/>
      <c r="F4" s="1201"/>
      <c r="G4" s="475" t="s">
        <v>481</v>
      </c>
      <c r="H4" s="1201" t="str">
        <f>'CARGAR datos'!E9</f>
        <v>-</v>
      </c>
      <c r="I4" s="1201"/>
    </row>
    <row r="5" spans="1:9" ht="15" customHeight="1" x14ac:dyDescent="0.25">
      <c r="A5" s="476" t="s">
        <v>479</v>
      </c>
      <c r="B5" s="1202" t="str">
        <f>'CARGAR datos'!E28</f>
        <v>-</v>
      </c>
      <c r="C5" s="1202"/>
      <c r="D5" s="1202"/>
      <c r="E5" s="1202"/>
      <c r="F5" s="478" t="s">
        <v>180</v>
      </c>
      <c r="G5" s="478" t="str">
        <f>'CARGAR datos'!I28</f>
        <v>-</v>
      </c>
      <c r="H5" s="478" t="s">
        <v>478</v>
      </c>
      <c r="I5" s="477" t="str">
        <f>'CARGAR datos'!E29</f>
        <v>BAHIA BLANCA</v>
      </c>
    </row>
    <row r="6" spans="1:9" ht="15" customHeight="1" x14ac:dyDescent="0.25">
      <c r="A6" s="479" t="s">
        <v>487</v>
      </c>
      <c r="B6" s="480">
        <f>'CARGAR datos'!O31</f>
        <v>8000</v>
      </c>
      <c r="C6" s="476" t="s">
        <v>488</v>
      </c>
      <c r="D6" s="1176" t="str">
        <f>'CARGAR datos'!O29</f>
        <v>BUENOS AIRES</v>
      </c>
      <c r="E6" s="1176"/>
      <c r="F6" s="481"/>
      <c r="G6" s="481"/>
      <c r="H6" s="481"/>
      <c r="I6" s="481"/>
    </row>
    <row r="7" spans="1:9" x14ac:dyDescent="0.25">
      <c r="A7" s="1192" t="s">
        <v>485</v>
      </c>
      <c r="B7" s="1193"/>
      <c r="C7" s="1193"/>
      <c r="D7" s="1193"/>
      <c r="E7" s="1193"/>
      <c r="F7" s="1193"/>
      <c r="G7" s="1193"/>
      <c r="H7" s="1193"/>
      <c r="I7" s="1193"/>
    </row>
    <row r="8" spans="1:9" x14ac:dyDescent="0.25">
      <c r="A8" s="1177" t="s">
        <v>519</v>
      </c>
      <c r="B8" s="1178"/>
      <c r="C8" s="1178"/>
      <c r="D8" s="1178"/>
      <c r="E8" s="1179"/>
      <c r="F8" s="1180" t="s">
        <v>518</v>
      </c>
      <c r="G8" s="1181"/>
      <c r="H8" s="1181"/>
      <c r="I8" s="1182"/>
    </row>
    <row r="9" spans="1:9" ht="15" customHeight="1" x14ac:dyDescent="0.25">
      <c r="A9" s="1183" t="s">
        <v>465</v>
      </c>
      <c r="B9" s="1184"/>
      <c r="C9" s="1184"/>
      <c r="D9" s="1184"/>
      <c r="E9" s="1185"/>
      <c r="F9" s="1183" t="s">
        <v>465</v>
      </c>
      <c r="G9" s="1184"/>
      <c r="H9" s="1184"/>
      <c r="I9" s="1185"/>
    </row>
    <row r="10" spans="1:9" x14ac:dyDescent="0.25">
      <c r="A10" s="1186"/>
      <c r="B10" s="1187"/>
      <c r="C10" s="1187"/>
      <c r="D10" s="1187"/>
      <c r="E10" s="1188"/>
      <c r="F10" s="1186"/>
      <c r="G10" s="1187"/>
      <c r="H10" s="1187"/>
      <c r="I10" s="1188"/>
    </row>
    <row r="11" spans="1:9" x14ac:dyDescent="0.25">
      <c r="A11" s="1186"/>
      <c r="B11" s="1187"/>
      <c r="C11" s="1187"/>
      <c r="D11" s="1187"/>
      <c r="E11" s="1188"/>
      <c r="F11" s="1186"/>
      <c r="G11" s="1187"/>
      <c r="H11" s="1187"/>
      <c r="I11" s="1188"/>
    </row>
    <row r="12" spans="1:9" x14ac:dyDescent="0.25">
      <c r="A12" s="1186"/>
      <c r="B12" s="1187"/>
      <c r="C12" s="1187"/>
      <c r="D12" s="1187"/>
      <c r="E12" s="1188"/>
      <c r="F12" s="1186"/>
      <c r="G12" s="1187"/>
      <c r="H12" s="1187"/>
      <c r="I12" s="1188"/>
    </row>
    <row r="13" spans="1:9" x14ac:dyDescent="0.25">
      <c r="A13" s="1186"/>
      <c r="B13" s="1187"/>
      <c r="C13" s="1187"/>
      <c r="D13" s="1187"/>
      <c r="E13" s="1188"/>
      <c r="F13" s="1186"/>
      <c r="G13" s="1187"/>
      <c r="H13" s="1187"/>
      <c r="I13" s="1188"/>
    </row>
    <row r="14" spans="1:9" x14ac:dyDescent="0.25">
      <c r="A14" s="1186"/>
      <c r="B14" s="1187"/>
      <c r="C14" s="1187"/>
      <c r="D14" s="1187"/>
      <c r="E14" s="1188"/>
      <c r="F14" s="1186"/>
      <c r="G14" s="1187"/>
      <c r="H14" s="1187"/>
      <c r="I14" s="1188"/>
    </row>
    <row r="15" spans="1:9" x14ac:dyDescent="0.25">
      <c r="A15" s="1186"/>
      <c r="B15" s="1187"/>
      <c r="C15" s="1187"/>
      <c r="D15" s="1187"/>
      <c r="E15" s="1188"/>
      <c r="F15" s="1186"/>
      <c r="G15" s="1187"/>
      <c r="H15" s="1187"/>
      <c r="I15" s="1188"/>
    </row>
    <row r="16" spans="1:9" x14ac:dyDescent="0.25">
      <c r="A16" s="1186"/>
      <c r="B16" s="1187"/>
      <c r="C16" s="1187"/>
      <c r="D16" s="1187"/>
      <c r="E16" s="1188"/>
      <c r="F16" s="1186"/>
      <c r="G16" s="1187"/>
      <c r="H16" s="1187"/>
      <c r="I16" s="1188"/>
    </row>
    <row r="17" spans="1:9" x14ac:dyDescent="0.25">
      <c r="A17" s="1186"/>
      <c r="B17" s="1187"/>
      <c r="C17" s="1187"/>
      <c r="D17" s="1187"/>
      <c r="E17" s="1188"/>
      <c r="F17" s="1186"/>
      <c r="G17" s="1187"/>
      <c r="H17" s="1187"/>
      <c r="I17" s="1188"/>
    </row>
    <row r="18" spans="1:9" x14ac:dyDescent="0.25">
      <c r="A18" s="1186"/>
      <c r="B18" s="1187"/>
      <c r="C18" s="1187"/>
      <c r="D18" s="1187"/>
      <c r="E18" s="1188"/>
      <c r="F18" s="1186"/>
      <c r="G18" s="1187"/>
      <c r="H18" s="1187"/>
      <c r="I18" s="1188"/>
    </row>
    <row r="19" spans="1:9" x14ac:dyDescent="0.25">
      <c r="A19" s="1186"/>
      <c r="B19" s="1187"/>
      <c r="C19" s="1187"/>
      <c r="D19" s="1187"/>
      <c r="E19" s="1188"/>
      <c r="F19" s="1186"/>
      <c r="G19" s="1187"/>
      <c r="H19" s="1187"/>
      <c r="I19" s="1188"/>
    </row>
    <row r="20" spans="1:9" x14ac:dyDescent="0.25">
      <c r="A20" s="1186"/>
      <c r="B20" s="1187"/>
      <c r="C20" s="1187"/>
      <c r="D20" s="1187"/>
      <c r="E20" s="1188"/>
      <c r="F20" s="1186"/>
      <c r="G20" s="1187"/>
      <c r="H20" s="1187"/>
      <c r="I20" s="1188"/>
    </row>
    <row r="21" spans="1:9" x14ac:dyDescent="0.25">
      <c r="A21" s="1186"/>
      <c r="B21" s="1187"/>
      <c r="C21" s="1187"/>
      <c r="D21" s="1187"/>
      <c r="E21" s="1188"/>
      <c r="F21" s="1186"/>
      <c r="G21" s="1187"/>
      <c r="H21" s="1187"/>
      <c r="I21" s="1188"/>
    </row>
    <row r="22" spans="1:9" x14ac:dyDescent="0.25">
      <c r="A22" s="1186"/>
      <c r="B22" s="1187"/>
      <c r="C22" s="1187"/>
      <c r="D22" s="1187"/>
      <c r="E22" s="1188"/>
      <c r="F22" s="1186"/>
      <c r="G22" s="1187"/>
      <c r="H22" s="1187"/>
      <c r="I22" s="1188"/>
    </row>
    <row r="23" spans="1:9" x14ac:dyDescent="0.25">
      <c r="A23" s="1186"/>
      <c r="B23" s="1187"/>
      <c r="C23" s="1187"/>
      <c r="D23" s="1187"/>
      <c r="E23" s="1188"/>
      <c r="F23" s="1186"/>
      <c r="G23" s="1187"/>
      <c r="H23" s="1187"/>
      <c r="I23" s="1188"/>
    </row>
    <row r="24" spans="1:9" x14ac:dyDescent="0.25">
      <c r="A24" s="1186"/>
      <c r="B24" s="1187"/>
      <c r="C24" s="1187"/>
      <c r="D24" s="1187"/>
      <c r="E24" s="1188"/>
      <c r="F24" s="1186"/>
      <c r="G24" s="1187"/>
      <c r="H24" s="1187"/>
      <c r="I24" s="1188"/>
    </row>
    <row r="25" spans="1:9" x14ac:dyDescent="0.25">
      <c r="A25" s="1186"/>
      <c r="B25" s="1187"/>
      <c r="C25" s="1187"/>
      <c r="D25" s="1187"/>
      <c r="E25" s="1188"/>
      <c r="F25" s="1186"/>
      <c r="G25" s="1187"/>
      <c r="H25" s="1187"/>
      <c r="I25" s="1188"/>
    </row>
    <row r="26" spans="1:9" x14ac:dyDescent="0.25">
      <c r="A26" s="1186"/>
      <c r="B26" s="1187"/>
      <c r="C26" s="1187"/>
      <c r="D26" s="1187"/>
      <c r="E26" s="1188"/>
      <c r="F26" s="1186"/>
      <c r="G26" s="1187"/>
      <c r="H26" s="1187"/>
      <c r="I26" s="1188"/>
    </row>
    <row r="27" spans="1:9" x14ac:dyDescent="0.25">
      <c r="A27" s="1186"/>
      <c r="B27" s="1187"/>
      <c r="C27" s="1187"/>
      <c r="D27" s="1187"/>
      <c r="E27" s="1188"/>
      <c r="F27" s="1186"/>
      <c r="G27" s="1187"/>
      <c r="H27" s="1187"/>
      <c r="I27" s="1188"/>
    </row>
    <row r="28" spans="1:9" x14ac:dyDescent="0.25">
      <c r="A28" s="1186"/>
      <c r="B28" s="1187"/>
      <c r="C28" s="1187"/>
      <c r="D28" s="1187"/>
      <c r="E28" s="1188"/>
      <c r="F28" s="1186"/>
      <c r="G28" s="1187"/>
      <c r="H28" s="1187"/>
      <c r="I28" s="1188"/>
    </row>
    <row r="29" spans="1:9" x14ac:dyDescent="0.25">
      <c r="A29" s="1186"/>
      <c r="B29" s="1187"/>
      <c r="C29" s="1187"/>
      <c r="D29" s="1187"/>
      <c r="E29" s="1188"/>
      <c r="F29" s="1186"/>
      <c r="G29" s="1187"/>
      <c r="H29" s="1187"/>
      <c r="I29" s="1188"/>
    </row>
    <row r="30" spans="1:9" x14ac:dyDescent="0.25">
      <c r="A30" s="1189"/>
      <c r="B30" s="1190"/>
      <c r="C30" s="1190"/>
      <c r="D30" s="1190"/>
      <c r="E30" s="1191"/>
      <c r="F30" s="1189"/>
      <c r="G30" s="1190"/>
      <c r="H30" s="1190"/>
      <c r="I30" s="1191"/>
    </row>
    <row r="31" spans="1:9" x14ac:dyDescent="0.25">
      <c r="A31" s="12"/>
      <c r="B31" s="12"/>
      <c r="C31" s="12"/>
      <c r="D31" s="12"/>
      <c r="E31" s="12"/>
      <c r="F31" s="12"/>
      <c r="G31" s="12"/>
      <c r="H31" s="12"/>
      <c r="I31" s="12"/>
    </row>
    <row r="32" spans="1:9" ht="15.75" customHeight="1" x14ac:dyDescent="0.25">
      <c r="A32" s="1162" t="e" vm="5">
        <f>'CARGAR datos'!I9</f>
        <v>#VALUE!</v>
      </c>
      <c r="B32" s="1162"/>
      <c r="C32" s="1162"/>
      <c r="D32" s="1162"/>
      <c r="E32" s="1162"/>
      <c r="F32" s="553"/>
      <c r="G32" s="553"/>
      <c r="H32" s="553"/>
      <c r="I32" s="553"/>
    </row>
    <row r="33" spans="1:9" ht="16.5" customHeight="1" x14ac:dyDescent="0.25">
      <c r="A33" s="1162"/>
      <c r="B33" s="1162"/>
      <c r="C33" s="1162"/>
      <c r="D33" s="1162"/>
      <c r="E33" s="1162"/>
      <c r="F33" s="553"/>
      <c r="G33" s="553"/>
      <c r="H33" s="553"/>
      <c r="I33" s="553"/>
    </row>
    <row r="34" spans="1:9" ht="15.75" customHeight="1" x14ac:dyDescent="0.25">
      <c r="A34" s="1162"/>
      <c r="B34" s="1162"/>
      <c r="C34" s="1162"/>
      <c r="D34" s="1162"/>
      <c r="E34" s="1162"/>
      <c r="F34" s="553"/>
      <c r="G34" s="553"/>
      <c r="H34" s="553"/>
      <c r="I34" s="553"/>
    </row>
    <row r="35" spans="1:9" ht="16.5" customHeight="1" x14ac:dyDescent="0.25">
      <c r="A35" s="1162"/>
      <c r="B35" s="1162"/>
      <c r="C35" s="1162"/>
      <c r="D35" s="1162"/>
      <c r="E35" s="1162"/>
      <c r="F35" s="553"/>
      <c r="G35" s="553"/>
      <c r="H35" s="553"/>
      <c r="I35" s="553"/>
    </row>
    <row r="36" spans="1:9" ht="15.75" customHeight="1" x14ac:dyDescent="0.25">
      <c r="A36" s="1162"/>
      <c r="B36" s="1162"/>
      <c r="C36" s="1162"/>
      <c r="D36" s="1162"/>
      <c r="E36" s="1162"/>
      <c r="F36" s="553"/>
      <c r="G36" s="553"/>
      <c r="H36" s="553"/>
      <c r="I36" s="553"/>
    </row>
    <row r="37" spans="1:9" ht="15.75" x14ac:dyDescent="0.3">
      <c r="A37" s="1194" t="s">
        <v>467</v>
      </c>
      <c r="B37" s="1194"/>
      <c r="C37" s="1194"/>
      <c r="D37" s="1194"/>
      <c r="E37" s="1194"/>
      <c r="F37" s="1162"/>
      <c r="G37" s="1162"/>
      <c r="H37" s="1162"/>
      <c r="I37" s="1162"/>
    </row>
    <row r="38" spans="1:9" x14ac:dyDescent="0.25">
      <c r="A38" s="12"/>
      <c r="B38" s="12"/>
      <c r="C38" s="12"/>
      <c r="D38" s="12"/>
      <c r="E38" s="12"/>
      <c r="F38" s="12"/>
      <c r="G38" s="12"/>
      <c r="H38" s="12"/>
      <c r="I38" s="474" t="s">
        <v>486</v>
      </c>
    </row>
  </sheetData>
  <sheetProtection algorithmName="SHA-512" hashValue="WtvVBlPqqECKubeAq3QIsPKXLydmT7wL7JhuCMpSM3S0gjp676q4NYSu3V9W7heeWmYUf3DmO36QfFES5bb25g==" saltValue="EOgjxMP46isKymcjScR+Gg==" spinCount="100000" sheet="1" selectLockedCells="1"/>
  <mergeCells count="15">
    <mergeCell ref="A2:I3"/>
    <mergeCell ref="A4:B4"/>
    <mergeCell ref="C4:F4"/>
    <mergeCell ref="H4:I4"/>
    <mergeCell ref="B5:E5"/>
    <mergeCell ref="F37:I37"/>
    <mergeCell ref="F32:I36"/>
    <mergeCell ref="D6:E6"/>
    <mergeCell ref="A8:E8"/>
    <mergeCell ref="F8:I8"/>
    <mergeCell ref="A9:E30"/>
    <mergeCell ref="F9:I30"/>
    <mergeCell ref="A7:I7"/>
    <mergeCell ref="A32:E36"/>
    <mergeCell ref="A37:E37"/>
  </mergeCells>
  <printOptions horizontalCentered="1" verticalCentered="1"/>
  <pageMargins left="0.19685039370078741" right="0.70866141732283472" top="1.0416666666666666E-2" bottom="0.19685039370078741" header="0.19685039370078741"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F037A-BC0C-48B3-A9EE-B2D6166235CD}">
  <sheetPr codeName="Hoja16">
    <tabColor theme="5" tint="-0.249977111117893"/>
  </sheetPr>
  <dimension ref="A1:AJ143"/>
  <sheetViews>
    <sheetView showGridLines="0" showRowColHeaders="0" showRuler="0" view="pageLayout" zoomScaleNormal="100" workbookViewId="0">
      <selection activeCell="AD70" sqref="AD70:AG70"/>
    </sheetView>
  </sheetViews>
  <sheetFormatPr baseColWidth="10" defaultRowHeight="15" x14ac:dyDescent="0.25"/>
  <cols>
    <col min="1" max="38" width="2.7109375" customWidth="1"/>
  </cols>
  <sheetData>
    <row r="1" spans="1:36" x14ac:dyDescent="0.25">
      <c r="A1" s="517" t="e" vm="11">
        <v>#VALUE!</v>
      </c>
      <c r="B1" s="518"/>
      <c r="C1" s="518"/>
      <c r="D1" s="518"/>
      <c r="E1" s="518"/>
      <c r="F1" s="518"/>
      <c r="G1" s="518"/>
      <c r="H1" s="518"/>
      <c r="I1" s="519"/>
      <c r="J1" s="1206" t="s">
        <v>551</v>
      </c>
      <c r="K1" s="1207"/>
      <c r="L1" s="1207"/>
      <c r="M1" s="1207"/>
      <c r="N1" s="1207"/>
      <c r="O1" s="1207"/>
      <c r="P1" s="1207"/>
      <c r="Q1" s="1207"/>
      <c r="R1" s="1207"/>
      <c r="S1" s="1207"/>
      <c r="T1" s="1207"/>
      <c r="U1" s="1207"/>
      <c r="V1" s="1207"/>
      <c r="W1" s="1207"/>
      <c r="X1" s="1207"/>
      <c r="Y1" s="1207"/>
      <c r="Z1" s="1207"/>
      <c r="AA1" s="1207"/>
      <c r="AB1" s="1207"/>
      <c r="AC1" s="1207"/>
      <c r="AD1" s="1207"/>
      <c r="AE1" s="1207"/>
      <c r="AF1" s="1207"/>
      <c r="AG1" s="1207"/>
      <c r="AH1" s="1207"/>
      <c r="AI1" s="1207"/>
      <c r="AJ1" s="1208"/>
    </row>
    <row r="2" spans="1:36" x14ac:dyDescent="0.25">
      <c r="A2" s="520"/>
      <c r="B2" s="521"/>
      <c r="C2" s="521"/>
      <c r="D2" s="521"/>
      <c r="E2" s="521"/>
      <c r="F2" s="521"/>
      <c r="G2" s="521"/>
      <c r="H2" s="521"/>
      <c r="I2" s="522"/>
      <c r="J2" s="1209"/>
      <c r="K2" s="1210"/>
      <c r="L2" s="1210"/>
      <c r="M2" s="1210"/>
      <c r="N2" s="1210"/>
      <c r="O2" s="1210"/>
      <c r="P2" s="1210"/>
      <c r="Q2" s="1210"/>
      <c r="R2" s="1210"/>
      <c r="S2" s="1210"/>
      <c r="T2" s="1210"/>
      <c r="U2" s="1210"/>
      <c r="V2" s="1210"/>
      <c r="W2" s="1210"/>
      <c r="X2" s="1210"/>
      <c r="Y2" s="1210"/>
      <c r="Z2" s="1210"/>
      <c r="AA2" s="1210"/>
      <c r="AB2" s="1210"/>
      <c r="AC2" s="1210"/>
      <c r="AD2" s="1210"/>
      <c r="AE2" s="1210"/>
      <c r="AF2" s="1210"/>
      <c r="AG2" s="1210"/>
      <c r="AH2" s="1210"/>
      <c r="AI2" s="1210"/>
      <c r="AJ2" s="1211"/>
    </row>
    <row r="3" spans="1:36" x14ac:dyDescent="0.25">
      <c r="A3" s="520"/>
      <c r="B3" s="521"/>
      <c r="C3" s="521"/>
      <c r="D3" s="521"/>
      <c r="E3" s="521"/>
      <c r="F3" s="521"/>
      <c r="G3" s="521"/>
      <c r="H3" s="521"/>
      <c r="I3" s="522"/>
      <c r="J3" s="1209"/>
      <c r="K3" s="1210"/>
      <c r="L3" s="1210"/>
      <c r="M3" s="1210"/>
      <c r="N3" s="1210"/>
      <c r="O3" s="1210"/>
      <c r="P3" s="1210"/>
      <c r="Q3" s="1210"/>
      <c r="R3" s="1210"/>
      <c r="S3" s="1210"/>
      <c r="T3" s="1210"/>
      <c r="U3" s="1210"/>
      <c r="V3" s="1210"/>
      <c r="W3" s="1210"/>
      <c r="X3" s="1210"/>
      <c r="Y3" s="1210"/>
      <c r="Z3" s="1210"/>
      <c r="AA3" s="1210"/>
      <c r="AB3" s="1210"/>
      <c r="AC3" s="1210"/>
      <c r="AD3" s="1210"/>
      <c r="AE3" s="1210"/>
      <c r="AF3" s="1210"/>
      <c r="AG3" s="1210"/>
      <c r="AH3" s="1210"/>
      <c r="AI3" s="1210"/>
      <c r="AJ3" s="1211"/>
    </row>
    <row r="4" spans="1:36" x14ac:dyDescent="0.25">
      <c r="A4" s="520"/>
      <c r="B4" s="521"/>
      <c r="C4" s="521"/>
      <c r="D4" s="521"/>
      <c r="E4" s="521"/>
      <c r="F4" s="521"/>
      <c r="G4" s="521"/>
      <c r="H4" s="521"/>
      <c r="I4" s="522"/>
      <c r="J4" s="1048" t="s">
        <v>528</v>
      </c>
      <c r="K4" s="1049"/>
      <c r="L4" s="1049"/>
      <c r="M4" s="1049"/>
      <c r="N4" s="1049"/>
      <c r="O4" s="1049"/>
      <c r="P4" s="1049"/>
      <c r="Q4" s="1049"/>
      <c r="R4" s="1049"/>
      <c r="S4" s="1049"/>
      <c r="T4" s="1049"/>
      <c r="U4" s="1049"/>
      <c r="V4" s="1049"/>
      <c r="W4" s="1049"/>
      <c r="X4" s="1049"/>
      <c r="Y4" s="1049"/>
      <c r="Z4" s="1049"/>
      <c r="AA4" s="1049"/>
      <c r="AB4" s="1049"/>
      <c r="AC4" s="1049"/>
      <c r="AD4" s="1049"/>
      <c r="AE4" s="1049"/>
      <c r="AF4" s="1049"/>
      <c r="AG4" s="1049"/>
      <c r="AH4" s="1049"/>
      <c r="AI4" s="1049"/>
      <c r="AJ4" s="1050"/>
    </row>
    <row r="5" spans="1:36" x14ac:dyDescent="0.25">
      <c r="A5" s="520"/>
      <c r="B5" s="521"/>
      <c r="C5" s="521"/>
      <c r="D5" s="521"/>
      <c r="E5" s="521"/>
      <c r="F5" s="521"/>
      <c r="G5" s="521"/>
      <c r="H5" s="521"/>
      <c r="I5" s="522"/>
      <c r="J5" s="1048"/>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50"/>
    </row>
    <row r="6" spans="1:36" x14ac:dyDescent="0.25">
      <c r="A6" s="520"/>
      <c r="B6" s="521"/>
      <c r="C6" s="521"/>
      <c r="D6" s="521"/>
      <c r="E6" s="521"/>
      <c r="F6" s="521"/>
      <c r="G6" s="521"/>
      <c r="H6" s="521"/>
      <c r="I6" s="522"/>
      <c r="J6" s="1048"/>
      <c r="K6" s="1049"/>
      <c r="L6" s="1049"/>
      <c r="M6" s="1049"/>
      <c r="N6" s="1049"/>
      <c r="O6" s="1049"/>
      <c r="P6" s="1049"/>
      <c r="Q6" s="1049"/>
      <c r="R6" s="1049"/>
      <c r="S6" s="1049"/>
      <c r="T6" s="1049"/>
      <c r="U6" s="1049"/>
      <c r="V6" s="1049"/>
      <c r="W6" s="1049"/>
      <c r="X6" s="1049"/>
      <c r="Y6" s="1049"/>
      <c r="Z6" s="1049"/>
      <c r="AA6" s="1049"/>
      <c r="AB6" s="1049"/>
      <c r="AC6" s="1049"/>
      <c r="AD6" s="1049"/>
      <c r="AE6" s="1049"/>
      <c r="AF6" s="1049"/>
      <c r="AG6" s="1049"/>
      <c r="AH6" s="1049"/>
      <c r="AI6" s="1049"/>
      <c r="AJ6" s="1050"/>
    </row>
    <row r="7" spans="1:36" x14ac:dyDescent="0.25">
      <c r="A7" s="520"/>
      <c r="B7" s="521"/>
      <c r="C7" s="521"/>
      <c r="D7" s="521"/>
      <c r="E7" s="521"/>
      <c r="F7" s="521"/>
      <c r="G7" s="521"/>
      <c r="H7" s="521"/>
      <c r="I7" s="522"/>
      <c r="J7" s="1048"/>
      <c r="K7" s="1049"/>
      <c r="L7" s="1049"/>
      <c r="M7" s="1049"/>
      <c r="N7" s="1049"/>
      <c r="O7" s="1049"/>
      <c r="P7" s="1049"/>
      <c r="Q7" s="1049"/>
      <c r="R7" s="1049"/>
      <c r="S7" s="1049"/>
      <c r="T7" s="1049"/>
      <c r="U7" s="1049"/>
      <c r="V7" s="1049"/>
      <c r="W7" s="1049"/>
      <c r="X7" s="1049"/>
      <c r="Y7" s="1049"/>
      <c r="Z7" s="1049"/>
      <c r="AA7" s="1049"/>
      <c r="AB7" s="1049"/>
      <c r="AC7" s="1049"/>
      <c r="AD7" s="1049"/>
      <c r="AE7" s="1049"/>
      <c r="AF7" s="1049"/>
      <c r="AG7" s="1049"/>
      <c r="AH7" s="1049"/>
      <c r="AI7" s="1049"/>
      <c r="AJ7" s="1050"/>
    </row>
    <row r="8" spans="1:36" ht="15.75" thickBot="1" x14ac:dyDescent="0.3">
      <c r="A8" s="523"/>
      <c r="B8" s="524"/>
      <c r="C8" s="524"/>
      <c r="D8" s="524"/>
      <c r="E8" s="524"/>
      <c r="F8" s="524"/>
      <c r="G8" s="524"/>
      <c r="H8" s="524"/>
      <c r="I8" s="525"/>
      <c r="J8" s="1051"/>
      <c r="K8" s="1052"/>
      <c r="L8" s="1052"/>
      <c r="M8" s="1052"/>
      <c r="N8" s="1052"/>
      <c r="O8" s="1052"/>
      <c r="P8" s="1052"/>
      <c r="Q8" s="1052"/>
      <c r="R8" s="1052"/>
      <c r="S8" s="1052"/>
      <c r="T8" s="1052"/>
      <c r="U8" s="1052"/>
      <c r="V8" s="1052"/>
      <c r="W8" s="1052"/>
      <c r="X8" s="1052"/>
      <c r="Y8" s="1052"/>
      <c r="Z8" s="1052"/>
      <c r="AA8" s="1052"/>
      <c r="AB8" s="1052"/>
      <c r="AC8" s="1052"/>
      <c r="AD8" s="1052"/>
      <c r="AE8" s="1052"/>
      <c r="AF8" s="1052"/>
      <c r="AG8" s="1052"/>
      <c r="AH8" s="1052"/>
      <c r="AI8" s="1052"/>
      <c r="AJ8" s="1053"/>
    </row>
    <row r="9" spans="1:36" x14ac:dyDescent="0.25">
      <c r="A9" s="135"/>
      <c r="B9" s="136"/>
      <c r="C9" s="136"/>
      <c r="D9" s="136"/>
      <c r="E9" s="136"/>
      <c r="F9" s="136"/>
      <c r="G9" s="136"/>
      <c r="H9" s="136"/>
      <c r="I9" s="136"/>
      <c r="J9" s="366"/>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2"/>
    </row>
    <row r="10" spans="1:36" x14ac:dyDescent="0.25">
      <c r="A10" s="142"/>
      <c r="B10" s="875" t="s">
        <v>387</v>
      </c>
      <c r="C10" s="875"/>
      <c r="D10" s="875"/>
      <c r="E10" s="875"/>
      <c r="F10" s="875"/>
      <c r="G10" s="875"/>
      <c r="H10" s="877" t="str">
        <f>'CARGAR datos'!E8</f>
        <v>-</v>
      </c>
      <c r="I10" s="877"/>
      <c r="J10" s="877"/>
      <c r="K10" s="877"/>
      <c r="L10" s="877"/>
      <c r="M10" s="877"/>
      <c r="N10" s="877"/>
      <c r="O10" s="877"/>
      <c r="P10" s="877"/>
      <c r="Q10" s="877"/>
      <c r="R10" s="877"/>
      <c r="S10" s="877"/>
      <c r="T10" s="877"/>
      <c r="U10" s="877"/>
      <c r="V10" s="877"/>
      <c r="W10" s="877"/>
      <c r="X10" s="877"/>
      <c r="Y10" s="877"/>
      <c r="Z10" s="877"/>
      <c r="AA10" s="877"/>
      <c r="AB10" s="877"/>
      <c r="AC10" s="877"/>
      <c r="AD10" s="877"/>
      <c r="AE10" s="877"/>
      <c r="AF10" s="877"/>
      <c r="AG10" s="877"/>
      <c r="AH10" s="877"/>
      <c r="AI10" s="877"/>
      <c r="AJ10" s="1060"/>
    </row>
    <row r="11" spans="1:36" x14ac:dyDescent="0.25">
      <c r="A11" s="142"/>
      <c r="B11" s="875" t="s">
        <v>520</v>
      </c>
      <c r="C11" s="875"/>
      <c r="D11" s="875"/>
      <c r="E11" s="875"/>
      <c r="F11" s="877" t="str">
        <f>'CARGAR datos'!E28</f>
        <v>-</v>
      </c>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148" t="s">
        <v>180</v>
      </c>
      <c r="AH11" s="877" t="str">
        <f>'CARGAR datos'!I28</f>
        <v>-</v>
      </c>
      <c r="AI11" s="877"/>
      <c r="AJ11" s="1060"/>
    </row>
    <row r="12" spans="1:36" x14ac:dyDescent="0.25">
      <c r="A12" s="142"/>
      <c r="B12" s="875" t="s">
        <v>521</v>
      </c>
      <c r="C12" s="875"/>
      <c r="D12" s="875"/>
      <c r="E12" s="875"/>
      <c r="F12" s="875"/>
      <c r="G12" s="875"/>
      <c r="H12" s="875"/>
      <c r="I12" s="875"/>
      <c r="J12" s="875"/>
      <c r="K12" s="875"/>
      <c r="L12" s="875" t="s">
        <v>522</v>
      </c>
      <c r="M12" s="875"/>
      <c r="N12" s="521" t="str">
        <f>'CARGAR datos'!F30</f>
        <v>-</v>
      </c>
      <c r="O12" s="521"/>
      <c r="P12" s="875" t="s">
        <v>523</v>
      </c>
      <c r="Q12" s="875"/>
      <c r="R12" s="875"/>
      <c r="S12" s="521" t="str">
        <f>'CARGAR datos'!H30</f>
        <v>-</v>
      </c>
      <c r="T12" s="521"/>
      <c r="U12" s="875" t="s">
        <v>524</v>
      </c>
      <c r="V12" s="875"/>
      <c r="W12" s="521" t="str">
        <f>'CARGAR datos'!J30</f>
        <v>-</v>
      </c>
      <c r="X12" s="521"/>
      <c r="Y12" s="521"/>
      <c r="Z12" s="875" t="s">
        <v>525</v>
      </c>
      <c r="AA12" s="875"/>
      <c r="AB12" s="521" t="str">
        <f>'CARGAR datos'!L30</f>
        <v>-</v>
      </c>
      <c r="AC12" s="521"/>
      <c r="AD12" s="875" t="s">
        <v>526</v>
      </c>
      <c r="AE12" s="875"/>
      <c r="AF12" s="521" t="str">
        <f>'CARGAR datos'!O30</f>
        <v>-</v>
      </c>
      <c r="AG12" s="521"/>
      <c r="AH12" s="521"/>
      <c r="AI12" s="521"/>
      <c r="AJ12" s="522"/>
    </row>
    <row r="13" spans="1:36" x14ac:dyDescent="0.25">
      <c r="A13" s="142"/>
      <c r="B13" s="875" t="s">
        <v>478</v>
      </c>
      <c r="C13" s="875"/>
      <c r="D13" s="875"/>
      <c r="E13" s="875"/>
      <c r="F13" s="875"/>
      <c r="G13" s="877" t="str">
        <f>'CARGAR datos'!E29</f>
        <v>BAHIA BLANCA</v>
      </c>
      <c r="H13" s="877"/>
      <c r="I13" s="877"/>
      <c r="J13" s="877"/>
      <c r="K13" s="877"/>
      <c r="L13" s="877"/>
      <c r="M13" s="877"/>
      <c r="N13" s="877"/>
      <c r="O13" s="877"/>
      <c r="P13" s="877"/>
      <c r="Q13" s="877"/>
      <c r="R13" s="148"/>
      <c r="S13" s="148"/>
      <c r="T13" s="141"/>
      <c r="U13" s="141"/>
      <c r="V13" s="141"/>
      <c r="W13" s="148"/>
      <c r="X13" s="148"/>
      <c r="Y13" s="148"/>
      <c r="Z13" s="148"/>
      <c r="AA13" s="148"/>
      <c r="AB13" s="148"/>
      <c r="AC13" s="148"/>
      <c r="AD13" s="141"/>
      <c r="AE13" s="141"/>
      <c r="AF13" s="141"/>
      <c r="AG13" s="141"/>
      <c r="AH13" s="141"/>
      <c r="AI13" s="141"/>
      <c r="AJ13" s="143"/>
    </row>
    <row r="14" spans="1:36" x14ac:dyDescent="0.25">
      <c r="A14" s="142"/>
      <c r="B14" s="875" t="s">
        <v>527</v>
      </c>
      <c r="C14" s="875"/>
      <c r="D14" s="875"/>
      <c r="E14" s="875"/>
      <c r="F14" s="875"/>
      <c r="G14" s="875"/>
      <c r="H14" s="877" t="str">
        <f>'CARGAR datos'!E18</f>
        <v>-</v>
      </c>
      <c r="I14" s="877"/>
      <c r="J14" s="877"/>
      <c r="K14" s="877"/>
      <c r="L14" s="877"/>
      <c r="M14" s="877"/>
      <c r="N14" s="877"/>
      <c r="O14" s="877"/>
      <c r="P14" s="877"/>
      <c r="Q14" s="877"/>
      <c r="R14" s="877"/>
      <c r="S14" s="877"/>
      <c r="T14" s="877"/>
      <c r="U14" s="877"/>
      <c r="V14" s="877"/>
      <c r="W14" s="141"/>
      <c r="X14" s="141"/>
      <c r="Y14" s="141"/>
      <c r="Z14" s="141"/>
      <c r="AA14" s="141"/>
      <c r="AB14" s="141"/>
      <c r="AC14" s="141"/>
      <c r="AD14" s="141"/>
      <c r="AE14" s="141"/>
      <c r="AF14" s="141"/>
      <c r="AG14" s="141"/>
      <c r="AH14" s="141"/>
      <c r="AI14" s="141"/>
      <c r="AJ14" s="143"/>
    </row>
    <row r="15" spans="1:36" x14ac:dyDescent="0.25">
      <c r="A15" s="142"/>
      <c r="B15" s="875" t="s">
        <v>270</v>
      </c>
      <c r="C15" s="875"/>
      <c r="D15" s="875"/>
      <c r="E15" s="875"/>
      <c r="F15" s="875"/>
      <c r="G15" s="877" t="str">
        <f>'CARGAR datos'!E23</f>
        <v>-</v>
      </c>
      <c r="H15" s="877"/>
      <c r="I15" s="877"/>
      <c r="J15" s="877"/>
      <c r="K15" s="877"/>
      <c r="L15" s="877"/>
      <c r="M15" s="148"/>
      <c r="N15" s="148"/>
      <c r="O15" s="148"/>
      <c r="P15" s="148"/>
      <c r="Q15" s="148"/>
      <c r="R15" s="148"/>
      <c r="S15" s="148"/>
      <c r="T15" s="148"/>
      <c r="U15" s="148"/>
      <c r="V15" s="148"/>
      <c r="W15" s="141"/>
      <c r="X15" s="141"/>
      <c r="Y15" s="141"/>
      <c r="Z15" s="141"/>
      <c r="AA15" s="148"/>
      <c r="AB15" s="148"/>
      <c r="AC15" s="148"/>
      <c r="AD15" s="148"/>
      <c r="AE15" s="148"/>
      <c r="AF15" s="141"/>
      <c r="AG15" s="141"/>
      <c r="AH15" s="141"/>
      <c r="AI15" s="141"/>
      <c r="AJ15" s="143"/>
    </row>
    <row r="16" spans="1:36" ht="15.75" thickBot="1" x14ac:dyDescent="0.3">
      <c r="A16" s="145"/>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7"/>
    </row>
    <row r="17" spans="1:36" x14ac:dyDescent="0.25">
      <c r="A17" s="1203"/>
      <c r="B17" s="1204"/>
      <c r="C17" s="1204"/>
      <c r="D17" s="1204"/>
      <c r="E17" s="1204"/>
      <c r="F17" s="1204"/>
      <c r="G17" s="1204"/>
      <c r="H17" s="1204"/>
      <c r="I17" s="1204"/>
      <c r="J17" s="1204"/>
      <c r="K17" s="1204"/>
      <c r="L17" s="1204"/>
      <c r="M17" s="1204"/>
      <c r="N17" s="1204"/>
      <c r="O17" s="1204"/>
      <c r="P17" s="1204"/>
      <c r="Q17" s="1204"/>
      <c r="R17" s="1204"/>
      <c r="S17" s="1204"/>
      <c r="T17" s="1204"/>
      <c r="U17" s="1204"/>
      <c r="V17" s="1204"/>
      <c r="W17" s="1204"/>
      <c r="X17" s="1204"/>
      <c r="Y17" s="1204"/>
      <c r="Z17" s="1204"/>
      <c r="AA17" s="1204"/>
      <c r="AB17" s="1204"/>
      <c r="AC17" s="1204"/>
      <c r="AD17" s="1204"/>
      <c r="AE17" s="1204"/>
      <c r="AF17" s="1204"/>
      <c r="AG17" s="1204"/>
      <c r="AH17" s="1204"/>
      <c r="AI17" s="1204"/>
      <c r="AJ17" s="1205"/>
    </row>
    <row r="18" spans="1:36" x14ac:dyDescent="0.25">
      <c r="A18" s="1045"/>
      <c r="B18" s="1046"/>
      <c r="C18" s="1046"/>
      <c r="D18" s="1046"/>
      <c r="E18" s="1046"/>
      <c r="F18" s="1046"/>
      <c r="G18" s="1046"/>
      <c r="H18" s="1046"/>
      <c r="I18" s="1046"/>
      <c r="J18" s="1046"/>
      <c r="K18" s="1046"/>
      <c r="L18" s="1046"/>
      <c r="M18" s="1046"/>
      <c r="N18" s="1046"/>
      <c r="O18" s="1046"/>
      <c r="P18" s="1046"/>
      <c r="Q18" s="1046"/>
      <c r="R18" s="1046"/>
      <c r="S18" s="1046"/>
      <c r="T18" s="1046"/>
      <c r="U18" s="1046"/>
      <c r="V18" s="1046"/>
      <c r="W18" s="1046"/>
      <c r="X18" s="1046"/>
      <c r="Y18" s="1046"/>
      <c r="Z18" s="1046"/>
      <c r="AA18" s="1046"/>
      <c r="AB18" s="1046"/>
      <c r="AC18" s="1046"/>
      <c r="AD18" s="1046"/>
      <c r="AE18" s="1046"/>
      <c r="AF18" s="1046"/>
      <c r="AG18" s="1046"/>
      <c r="AH18" s="1046"/>
      <c r="AI18" s="1046"/>
      <c r="AJ18" s="1047"/>
    </row>
    <row r="19" spans="1:36" x14ac:dyDescent="0.25">
      <c r="A19" s="1045"/>
      <c r="B19" s="1046"/>
      <c r="C19" s="1046"/>
      <c r="D19" s="1046"/>
      <c r="E19" s="1046"/>
      <c r="F19" s="1046"/>
      <c r="G19" s="1046"/>
      <c r="H19" s="1046"/>
      <c r="I19" s="1046"/>
      <c r="J19" s="1046"/>
      <c r="K19" s="1046"/>
      <c r="L19" s="1046"/>
      <c r="M19" s="1046"/>
      <c r="N19" s="1046"/>
      <c r="O19" s="1046"/>
      <c r="P19" s="1046"/>
      <c r="Q19" s="1046"/>
      <c r="R19" s="1046"/>
      <c r="S19" s="1046"/>
      <c r="T19" s="1046"/>
      <c r="U19" s="1046"/>
      <c r="V19" s="1046"/>
      <c r="W19" s="1046"/>
      <c r="X19" s="1046"/>
      <c r="Y19" s="1046"/>
      <c r="Z19" s="1046"/>
      <c r="AA19" s="1046"/>
      <c r="AB19" s="1046"/>
      <c r="AC19" s="1046"/>
      <c r="AD19" s="1046"/>
      <c r="AE19" s="1046"/>
      <c r="AF19" s="1046"/>
      <c r="AG19" s="1046"/>
      <c r="AH19" s="1046"/>
      <c r="AI19" s="1046"/>
      <c r="AJ19" s="1047"/>
    </row>
    <row r="20" spans="1:36" x14ac:dyDescent="0.25">
      <c r="A20" s="1045"/>
      <c r="B20" s="1046"/>
      <c r="C20" s="1046"/>
      <c r="D20" s="1046"/>
      <c r="E20" s="1046"/>
      <c r="F20" s="1046"/>
      <c r="G20" s="1046"/>
      <c r="H20" s="1046"/>
      <c r="I20" s="1046"/>
      <c r="J20" s="1046"/>
      <c r="K20" s="1046"/>
      <c r="L20" s="1046"/>
      <c r="M20" s="1046"/>
      <c r="N20" s="1046"/>
      <c r="O20" s="1046"/>
      <c r="P20" s="1046"/>
      <c r="Q20" s="1046"/>
      <c r="R20" s="1046"/>
      <c r="S20" s="1046"/>
      <c r="T20" s="1046"/>
      <c r="U20" s="1046"/>
      <c r="V20" s="1046"/>
      <c r="W20" s="1046"/>
      <c r="X20" s="1046"/>
      <c r="Y20" s="1046"/>
      <c r="Z20" s="1046"/>
      <c r="AA20" s="1046"/>
      <c r="AB20" s="1046"/>
      <c r="AC20" s="1046"/>
      <c r="AD20" s="1046"/>
      <c r="AE20" s="1046"/>
      <c r="AF20" s="1046"/>
      <c r="AG20" s="1046"/>
      <c r="AH20" s="1046"/>
      <c r="AI20" s="1046"/>
      <c r="AJ20" s="1047"/>
    </row>
    <row r="21" spans="1:36" x14ac:dyDescent="0.25">
      <c r="A21" s="1045"/>
      <c r="B21" s="1046"/>
      <c r="C21" s="1046"/>
      <c r="D21" s="1046"/>
      <c r="E21" s="1046"/>
      <c r="F21" s="1046"/>
      <c r="G21" s="1046"/>
      <c r="H21" s="1046"/>
      <c r="I21" s="1046"/>
      <c r="J21" s="1046"/>
      <c r="K21" s="1046"/>
      <c r="L21" s="1046"/>
      <c r="M21" s="1046"/>
      <c r="N21" s="1046"/>
      <c r="O21" s="1046"/>
      <c r="P21" s="1046"/>
      <c r="Q21" s="1046"/>
      <c r="R21" s="1046"/>
      <c r="S21" s="1046"/>
      <c r="T21" s="1046"/>
      <c r="U21" s="1046"/>
      <c r="V21" s="1046"/>
      <c r="W21" s="1046"/>
      <c r="X21" s="1046"/>
      <c r="Y21" s="1046"/>
      <c r="Z21" s="1046"/>
      <c r="AA21" s="1046"/>
      <c r="AB21" s="1046"/>
      <c r="AC21" s="1046"/>
      <c r="AD21" s="1046"/>
      <c r="AE21" s="1046"/>
      <c r="AF21" s="1046"/>
      <c r="AG21" s="1046"/>
      <c r="AH21" s="1046"/>
      <c r="AI21" s="1046"/>
      <c r="AJ21" s="1047"/>
    </row>
    <row r="22" spans="1:36" x14ac:dyDescent="0.25">
      <c r="A22" s="1045"/>
      <c r="B22" s="1046"/>
      <c r="C22" s="1046"/>
      <c r="D22" s="1046"/>
      <c r="E22" s="1046"/>
      <c r="F22" s="1046"/>
      <c r="G22" s="1046"/>
      <c r="H22" s="1046"/>
      <c r="I22" s="1046"/>
      <c r="J22" s="1046"/>
      <c r="K22" s="1046"/>
      <c r="L22" s="1046"/>
      <c r="M22" s="1046"/>
      <c r="N22" s="1046"/>
      <c r="O22" s="1046"/>
      <c r="P22" s="1046"/>
      <c r="Q22" s="1046"/>
      <c r="R22" s="1046"/>
      <c r="S22" s="1046"/>
      <c r="T22" s="1046"/>
      <c r="U22" s="1046"/>
      <c r="V22" s="1046"/>
      <c r="W22" s="1046"/>
      <c r="X22" s="1046"/>
      <c r="Y22" s="1046"/>
      <c r="Z22" s="1046"/>
      <c r="AA22" s="1046"/>
      <c r="AB22" s="1046"/>
      <c r="AC22" s="1046"/>
      <c r="AD22" s="1046"/>
      <c r="AE22" s="1046"/>
      <c r="AF22" s="1046"/>
      <c r="AG22" s="1046"/>
      <c r="AH22" s="1046"/>
      <c r="AI22" s="1046"/>
      <c r="AJ22" s="1047"/>
    </row>
    <row r="23" spans="1:36" x14ac:dyDescent="0.25">
      <c r="A23" s="1045"/>
      <c r="B23" s="1046"/>
      <c r="C23" s="1046"/>
      <c r="D23" s="1046"/>
      <c r="E23" s="1046"/>
      <c r="F23" s="1046"/>
      <c r="G23" s="1046"/>
      <c r="H23" s="1046"/>
      <c r="I23" s="1046"/>
      <c r="J23" s="1046"/>
      <c r="K23" s="1046"/>
      <c r="L23" s="1046"/>
      <c r="M23" s="1046"/>
      <c r="N23" s="1046"/>
      <c r="O23" s="1046"/>
      <c r="P23" s="1046"/>
      <c r="Q23" s="1046"/>
      <c r="R23" s="1046"/>
      <c r="S23" s="1046"/>
      <c r="T23" s="1046"/>
      <c r="U23" s="1046"/>
      <c r="V23" s="1046"/>
      <c r="W23" s="1046"/>
      <c r="X23" s="1046"/>
      <c r="Y23" s="1046"/>
      <c r="Z23" s="1046"/>
      <c r="AA23" s="1046"/>
      <c r="AB23" s="1046"/>
      <c r="AC23" s="1046"/>
      <c r="AD23" s="1046"/>
      <c r="AE23" s="1046"/>
      <c r="AF23" s="1046"/>
      <c r="AG23" s="1046"/>
      <c r="AH23" s="1046"/>
      <c r="AI23" s="1046"/>
      <c r="AJ23" s="1047"/>
    </row>
    <row r="24" spans="1:36" x14ac:dyDescent="0.25">
      <c r="A24" s="1045"/>
      <c r="B24" s="1046"/>
      <c r="C24" s="1046"/>
      <c r="D24" s="1046"/>
      <c r="E24" s="1046"/>
      <c r="F24" s="1046"/>
      <c r="G24" s="1046"/>
      <c r="H24" s="1046"/>
      <c r="I24" s="1046"/>
      <c r="J24" s="1046"/>
      <c r="K24" s="1046"/>
      <c r="L24" s="1046"/>
      <c r="M24" s="1046"/>
      <c r="N24" s="1046"/>
      <c r="O24" s="1046"/>
      <c r="P24" s="1046"/>
      <c r="Q24" s="1046"/>
      <c r="R24" s="1046"/>
      <c r="S24" s="1046"/>
      <c r="T24" s="1046"/>
      <c r="U24" s="1046"/>
      <c r="V24" s="1046"/>
      <c r="W24" s="1046"/>
      <c r="X24" s="1046"/>
      <c r="Y24" s="1046"/>
      <c r="Z24" s="1046"/>
      <c r="AA24" s="1046"/>
      <c r="AB24" s="1046"/>
      <c r="AC24" s="1046"/>
      <c r="AD24" s="1046"/>
      <c r="AE24" s="1046"/>
      <c r="AF24" s="1046"/>
      <c r="AG24" s="1046"/>
      <c r="AH24" s="1046"/>
      <c r="AI24" s="1046"/>
      <c r="AJ24" s="1047"/>
    </row>
    <row r="25" spans="1:36" x14ac:dyDescent="0.25">
      <c r="A25" s="1045"/>
      <c r="B25" s="1046"/>
      <c r="C25" s="1046"/>
      <c r="D25" s="1046"/>
      <c r="E25" s="1046"/>
      <c r="F25" s="1046"/>
      <c r="G25" s="1046"/>
      <c r="H25" s="1046"/>
      <c r="I25" s="1046"/>
      <c r="J25" s="1046"/>
      <c r="K25" s="1046"/>
      <c r="L25" s="1046"/>
      <c r="M25" s="1046"/>
      <c r="N25" s="1046"/>
      <c r="O25" s="1046"/>
      <c r="P25" s="1046"/>
      <c r="Q25" s="1046"/>
      <c r="R25" s="1046"/>
      <c r="S25" s="1046"/>
      <c r="T25" s="1046"/>
      <c r="U25" s="1046"/>
      <c r="V25" s="1046"/>
      <c r="W25" s="1046"/>
      <c r="X25" s="1046"/>
      <c r="Y25" s="1046"/>
      <c r="Z25" s="1046"/>
      <c r="AA25" s="1046"/>
      <c r="AB25" s="1046"/>
      <c r="AC25" s="1046"/>
      <c r="AD25" s="1046"/>
      <c r="AE25" s="1046"/>
      <c r="AF25" s="1046"/>
      <c r="AG25" s="1046"/>
      <c r="AH25" s="1046"/>
      <c r="AI25" s="1046"/>
      <c r="AJ25" s="1047"/>
    </row>
    <row r="26" spans="1:36" x14ac:dyDescent="0.25">
      <c r="A26" s="1045"/>
      <c r="B26" s="1046"/>
      <c r="C26" s="1046"/>
      <c r="D26" s="1046"/>
      <c r="E26" s="1046"/>
      <c r="F26" s="1046"/>
      <c r="G26" s="1046"/>
      <c r="H26" s="1046"/>
      <c r="I26" s="1046"/>
      <c r="J26" s="1046"/>
      <c r="K26" s="1046"/>
      <c r="L26" s="1046"/>
      <c r="M26" s="1046"/>
      <c r="N26" s="1046"/>
      <c r="O26" s="1046"/>
      <c r="P26" s="1046"/>
      <c r="Q26" s="1046"/>
      <c r="R26" s="1046"/>
      <c r="S26" s="1046"/>
      <c r="T26" s="1046"/>
      <c r="U26" s="1046"/>
      <c r="V26" s="1046"/>
      <c r="W26" s="1046"/>
      <c r="X26" s="1046"/>
      <c r="Y26" s="1046"/>
      <c r="Z26" s="1046"/>
      <c r="AA26" s="1046"/>
      <c r="AB26" s="1046"/>
      <c r="AC26" s="1046"/>
      <c r="AD26" s="1046"/>
      <c r="AE26" s="1046"/>
      <c r="AF26" s="1046"/>
      <c r="AG26" s="1046"/>
      <c r="AH26" s="1046"/>
      <c r="AI26" s="1046"/>
      <c r="AJ26" s="1047"/>
    </row>
    <row r="27" spans="1:36" x14ac:dyDescent="0.25">
      <c r="A27" s="1045"/>
      <c r="B27" s="1046"/>
      <c r="C27" s="1046"/>
      <c r="D27" s="1046"/>
      <c r="E27" s="1046"/>
      <c r="F27" s="1046"/>
      <c r="G27" s="1046"/>
      <c r="H27" s="1046"/>
      <c r="I27" s="1046"/>
      <c r="J27" s="1046"/>
      <c r="K27" s="1046"/>
      <c r="L27" s="1046"/>
      <c r="M27" s="1046"/>
      <c r="N27" s="1046"/>
      <c r="O27" s="1046"/>
      <c r="P27" s="1046"/>
      <c r="Q27" s="1046"/>
      <c r="R27" s="1046"/>
      <c r="S27" s="1046"/>
      <c r="T27" s="1046"/>
      <c r="U27" s="1046"/>
      <c r="V27" s="1046"/>
      <c r="W27" s="1046"/>
      <c r="X27" s="1046"/>
      <c r="Y27" s="1046"/>
      <c r="Z27" s="1046"/>
      <c r="AA27" s="1046"/>
      <c r="AB27" s="1046"/>
      <c r="AC27" s="1046"/>
      <c r="AD27" s="1046"/>
      <c r="AE27" s="1046"/>
      <c r="AF27" s="1046"/>
      <c r="AG27" s="1046"/>
      <c r="AH27" s="1046"/>
      <c r="AI27" s="1046"/>
      <c r="AJ27" s="1047"/>
    </row>
    <row r="28" spans="1:36" x14ac:dyDescent="0.25">
      <c r="A28" s="1045"/>
      <c r="B28" s="1046"/>
      <c r="C28" s="1046"/>
      <c r="D28" s="1046"/>
      <c r="E28" s="1046"/>
      <c r="F28" s="1046"/>
      <c r="G28" s="1046"/>
      <c r="H28" s="1046"/>
      <c r="I28" s="1046"/>
      <c r="J28" s="1046"/>
      <c r="K28" s="1046"/>
      <c r="L28" s="1046"/>
      <c r="M28" s="1046"/>
      <c r="N28" s="1046"/>
      <c r="O28" s="1046"/>
      <c r="P28" s="1046"/>
      <c r="Q28" s="1046"/>
      <c r="R28" s="1046"/>
      <c r="S28" s="1046"/>
      <c r="T28" s="1046"/>
      <c r="U28" s="1046"/>
      <c r="V28" s="1046"/>
      <c r="W28" s="1046"/>
      <c r="X28" s="1046"/>
      <c r="Y28" s="1046"/>
      <c r="Z28" s="1046"/>
      <c r="AA28" s="1046"/>
      <c r="AB28" s="1046"/>
      <c r="AC28" s="1046"/>
      <c r="AD28" s="1046"/>
      <c r="AE28" s="1046"/>
      <c r="AF28" s="1046"/>
      <c r="AG28" s="1046"/>
      <c r="AH28" s="1046"/>
      <c r="AI28" s="1046"/>
      <c r="AJ28" s="1047"/>
    </row>
    <row r="29" spans="1:36" x14ac:dyDescent="0.25">
      <c r="A29" s="1045"/>
      <c r="B29" s="1046"/>
      <c r="C29" s="1046"/>
      <c r="D29" s="1046"/>
      <c r="E29" s="1046"/>
      <c r="F29" s="1046"/>
      <c r="G29" s="1046"/>
      <c r="H29" s="1046"/>
      <c r="I29" s="1046"/>
      <c r="J29" s="1046"/>
      <c r="K29" s="1046"/>
      <c r="L29" s="1046"/>
      <c r="M29" s="1046"/>
      <c r="N29" s="1046"/>
      <c r="O29" s="1046"/>
      <c r="P29" s="1046"/>
      <c r="Q29" s="1046"/>
      <c r="R29" s="1046"/>
      <c r="S29" s="1046"/>
      <c r="T29" s="1046"/>
      <c r="U29" s="1046"/>
      <c r="V29" s="1046"/>
      <c r="W29" s="1046"/>
      <c r="X29" s="1046"/>
      <c r="Y29" s="1046"/>
      <c r="Z29" s="1046"/>
      <c r="AA29" s="1046"/>
      <c r="AB29" s="1046"/>
      <c r="AC29" s="1046"/>
      <c r="AD29" s="1046"/>
      <c r="AE29" s="1046"/>
      <c r="AF29" s="1046"/>
      <c r="AG29" s="1046"/>
      <c r="AH29" s="1046"/>
      <c r="AI29" s="1046"/>
      <c r="AJ29" s="1047"/>
    </row>
    <row r="30" spans="1:36" x14ac:dyDescent="0.25">
      <c r="A30" s="1045"/>
      <c r="B30" s="1046"/>
      <c r="C30" s="1046"/>
      <c r="D30" s="1046"/>
      <c r="E30" s="1046"/>
      <c r="F30" s="1046"/>
      <c r="G30" s="1046"/>
      <c r="H30" s="1046"/>
      <c r="I30" s="1046"/>
      <c r="J30" s="1046"/>
      <c r="K30" s="1046"/>
      <c r="L30" s="1046"/>
      <c r="M30" s="1046"/>
      <c r="N30" s="1046"/>
      <c r="O30" s="1046"/>
      <c r="P30" s="1046"/>
      <c r="Q30" s="1046"/>
      <c r="R30" s="1046"/>
      <c r="S30" s="1046"/>
      <c r="T30" s="1046"/>
      <c r="U30" s="1046"/>
      <c r="V30" s="1046"/>
      <c r="W30" s="1046"/>
      <c r="X30" s="1046"/>
      <c r="Y30" s="1046"/>
      <c r="Z30" s="1046"/>
      <c r="AA30" s="1046"/>
      <c r="AB30" s="1046"/>
      <c r="AC30" s="1046"/>
      <c r="AD30" s="1046"/>
      <c r="AE30" s="1046"/>
      <c r="AF30" s="1046"/>
      <c r="AG30" s="1046"/>
      <c r="AH30" s="1046"/>
      <c r="AI30" s="1046"/>
      <c r="AJ30" s="1047"/>
    </row>
    <row r="31" spans="1:36" x14ac:dyDescent="0.25">
      <c r="A31" s="1045"/>
      <c r="B31" s="1046"/>
      <c r="C31" s="1046"/>
      <c r="D31" s="1046"/>
      <c r="E31" s="1046"/>
      <c r="F31" s="1046"/>
      <c r="G31" s="1046"/>
      <c r="H31" s="1046"/>
      <c r="I31" s="1046"/>
      <c r="J31" s="1046"/>
      <c r="K31" s="1046"/>
      <c r="L31" s="1046"/>
      <c r="M31" s="1046"/>
      <c r="N31" s="1046"/>
      <c r="O31" s="1046"/>
      <c r="P31" s="1046"/>
      <c r="Q31" s="1046"/>
      <c r="R31" s="1046"/>
      <c r="S31" s="1046"/>
      <c r="T31" s="1046"/>
      <c r="U31" s="1046"/>
      <c r="V31" s="1046"/>
      <c r="W31" s="1046"/>
      <c r="X31" s="1046"/>
      <c r="Y31" s="1046"/>
      <c r="Z31" s="1046"/>
      <c r="AA31" s="1046"/>
      <c r="AB31" s="1046"/>
      <c r="AC31" s="1046"/>
      <c r="AD31" s="1046"/>
      <c r="AE31" s="1046"/>
      <c r="AF31" s="1046"/>
      <c r="AG31" s="1046"/>
      <c r="AH31" s="1046"/>
      <c r="AI31" s="1046"/>
      <c r="AJ31" s="1047"/>
    </row>
    <row r="32" spans="1:36" x14ac:dyDescent="0.25">
      <c r="A32" s="1045"/>
      <c r="B32" s="1046"/>
      <c r="C32" s="1046"/>
      <c r="D32" s="1046"/>
      <c r="E32" s="1046"/>
      <c r="F32" s="1046"/>
      <c r="G32" s="1046"/>
      <c r="H32" s="1046"/>
      <c r="I32" s="1046"/>
      <c r="J32" s="1046"/>
      <c r="K32" s="1046"/>
      <c r="L32" s="1046"/>
      <c r="M32" s="1046"/>
      <c r="N32" s="1046"/>
      <c r="O32" s="1046"/>
      <c r="P32" s="1046"/>
      <c r="Q32" s="1046"/>
      <c r="R32" s="1046"/>
      <c r="S32" s="1046"/>
      <c r="T32" s="1046"/>
      <c r="U32" s="1046"/>
      <c r="V32" s="1046"/>
      <c r="W32" s="1046"/>
      <c r="X32" s="1046"/>
      <c r="Y32" s="1046"/>
      <c r="Z32" s="1046"/>
      <c r="AA32" s="1046"/>
      <c r="AB32" s="1046"/>
      <c r="AC32" s="1046"/>
      <c r="AD32" s="1046"/>
      <c r="AE32" s="1046"/>
      <c r="AF32" s="1046"/>
      <c r="AG32" s="1046"/>
      <c r="AH32" s="1046"/>
      <c r="AI32" s="1046"/>
      <c r="AJ32" s="1047"/>
    </row>
    <row r="33" spans="1:36" x14ac:dyDescent="0.25">
      <c r="A33" s="1045"/>
      <c r="B33" s="1046"/>
      <c r="C33" s="1046"/>
      <c r="D33" s="1046"/>
      <c r="E33" s="1046"/>
      <c r="F33" s="1046"/>
      <c r="G33" s="1046"/>
      <c r="H33" s="1046"/>
      <c r="I33" s="1046"/>
      <c r="J33" s="1046"/>
      <c r="K33" s="1046"/>
      <c r="L33" s="1046"/>
      <c r="M33" s="1046"/>
      <c r="N33" s="1046"/>
      <c r="O33" s="1046"/>
      <c r="P33" s="1046"/>
      <c r="Q33" s="1046"/>
      <c r="R33" s="1046"/>
      <c r="S33" s="1046"/>
      <c r="T33" s="1046"/>
      <c r="U33" s="1046"/>
      <c r="V33" s="1046"/>
      <c r="W33" s="1046"/>
      <c r="X33" s="1046"/>
      <c r="Y33" s="1046"/>
      <c r="Z33" s="1046"/>
      <c r="AA33" s="1046"/>
      <c r="AB33" s="1046"/>
      <c r="AC33" s="1046"/>
      <c r="AD33" s="1046"/>
      <c r="AE33" s="1046"/>
      <c r="AF33" s="1046"/>
      <c r="AG33" s="1046"/>
      <c r="AH33" s="1046"/>
      <c r="AI33" s="1046"/>
      <c r="AJ33" s="1047"/>
    </row>
    <row r="34" spans="1:36" x14ac:dyDescent="0.25">
      <c r="A34" s="1045"/>
      <c r="B34" s="1046"/>
      <c r="C34" s="1046"/>
      <c r="D34" s="1046"/>
      <c r="E34" s="1046"/>
      <c r="F34" s="1046"/>
      <c r="G34" s="1046"/>
      <c r="H34" s="1046"/>
      <c r="I34" s="1046"/>
      <c r="J34" s="1046"/>
      <c r="K34" s="1046"/>
      <c r="L34" s="1046"/>
      <c r="M34" s="1046"/>
      <c r="N34" s="1046"/>
      <c r="O34" s="1046"/>
      <c r="P34" s="1046"/>
      <c r="Q34" s="1046"/>
      <c r="R34" s="1046"/>
      <c r="S34" s="1046"/>
      <c r="T34" s="1046"/>
      <c r="U34" s="1046"/>
      <c r="V34" s="1046"/>
      <c r="W34" s="1046"/>
      <c r="X34" s="1046"/>
      <c r="Y34" s="1046"/>
      <c r="Z34" s="1046"/>
      <c r="AA34" s="1046"/>
      <c r="AB34" s="1046"/>
      <c r="AC34" s="1046"/>
      <c r="AD34" s="1046"/>
      <c r="AE34" s="1046"/>
      <c r="AF34" s="1046"/>
      <c r="AG34" s="1046"/>
      <c r="AH34" s="1046"/>
      <c r="AI34" s="1046"/>
      <c r="AJ34" s="1047"/>
    </row>
    <row r="35" spans="1:36" x14ac:dyDescent="0.25">
      <c r="A35" s="1045"/>
      <c r="B35" s="1046"/>
      <c r="C35" s="1046"/>
      <c r="D35" s="1046"/>
      <c r="E35" s="1046"/>
      <c r="F35" s="1046"/>
      <c r="G35" s="1046"/>
      <c r="H35" s="1046"/>
      <c r="I35" s="1046"/>
      <c r="J35" s="1046"/>
      <c r="K35" s="1046"/>
      <c r="L35" s="1046"/>
      <c r="M35" s="1046"/>
      <c r="N35" s="1046"/>
      <c r="O35" s="1046"/>
      <c r="P35" s="1046"/>
      <c r="Q35" s="1046"/>
      <c r="R35" s="1046"/>
      <c r="S35" s="1046"/>
      <c r="T35" s="1046"/>
      <c r="U35" s="1046"/>
      <c r="V35" s="1046"/>
      <c r="W35" s="1046"/>
      <c r="X35" s="1046"/>
      <c r="Y35" s="1046"/>
      <c r="Z35" s="1046"/>
      <c r="AA35" s="1046"/>
      <c r="AB35" s="1046"/>
      <c r="AC35" s="1046"/>
      <c r="AD35" s="1046"/>
      <c r="AE35" s="1046"/>
      <c r="AF35" s="1046"/>
      <c r="AG35" s="1046"/>
      <c r="AH35" s="1046"/>
      <c r="AI35" s="1046"/>
      <c r="AJ35" s="1047"/>
    </row>
    <row r="36" spans="1:36" x14ac:dyDescent="0.25">
      <c r="A36" s="1045"/>
      <c r="B36" s="1046"/>
      <c r="C36" s="1046"/>
      <c r="D36" s="1046"/>
      <c r="E36" s="1046"/>
      <c r="F36" s="1046"/>
      <c r="G36" s="1046"/>
      <c r="H36" s="1046"/>
      <c r="I36" s="1046"/>
      <c r="J36" s="1046"/>
      <c r="K36" s="1046"/>
      <c r="L36" s="1046"/>
      <c r="M36" s="1046"/>
      <c r="N36" s="1046"/>
      <c r="O36" s="1046"/>
      <c r="P36" s="1046"/>
      <c r="Q36" s="1046"/>
      <c r="R36" s="1046"/>
      <c r="S36" s="1046"/>
      <c r="T36" s="1046"/>
      <c r="U36" s="1046"/>
      <c r="V36" s="1046"/>
      <c r="W36" s="1046"/>
      <c r="X36" s="1046"/>
      <c r="Y36" s="1046"/>
      <c r="Z36" s="1046"/>
      <c r="AA36" s="1046"/>
      <c r="AB36" s="1046"/>
      <c r="AC36" s="1046"/>
      <c r="AD36" s="1046"/>
      <c r="AE36" s="1046"/>
      <c r="AF36" s="1046"/>
      <c r="AG36" s="1046"/>
      <c r="AH36" s="1046"/>
      <c r="AI36" s="1046"/>
      <c r="AJ36" s="1047"/>
    </row>
    <row r="37" spans="1:36" x14ac:dyDescent="0.25">
      <c r="A37" s="1045"/>
      <c r="B37" s="1046"/>
      <c r="C37" s="1046"/>
      <c r="D37" s="1046"/>
      <c r="E37" s="1046"/>
      <c r="F37" s="1046"/>
      <c r="G37" s="1046"/>
      <c r="H37" s="1046"/>
      <c r="I37" s="1046"/>
      <c r="J37" s="1046"/>
      <c r="K37" s="1046"/>
      <c r="L37" s="1046"/>
      <c r="M37" s="1046"/>
      <c r="N37" s="1046"/>
      <c r="O37" s="1046"/>
      <c r="P37" s="1046"/>
      <c r="Q37" s="1046"/>
      <c r="R37" s="1046"/>
      <c r="S37" s="1046"/>
      <c r="T37" s="1046"/>
      <c r="U37" s="1046"/>
      <c r="V37" s="1046"/>
      <c r="W37" s="1046"/>
      <c r="X37" s="1046"/>
      <c r="Y37" s="1046"/>
      <c r="Z37" s="1046"/>
      <c r="AA37" s="1046"/>
      <c r="AB37" s="1046"/>
      <c r="AC37" s="1046"/>
      <c r="AD37" s="1046"/>
      <c r="AE37" s="1046"/>
      <c r="AF37" s="1046"/>
      <c r="AG37" s="1046"/>
      <c r="AH37" s="1046"/>
      <c r="AI37" s="1046"/>
      <c r="AJ37" s="1047"/>
    </row>
    <row r="38" spans="1:36" x14ac:dyDescent="0.25">
      <c r="A38" s="1045"/>
      <c r="B38" s="1046"/>
      <c r="C38" s="1046"/>
      <c r="D38" s="1046"/>
      <c r="E38" s="1046"/>
      <c r="F38" s="1046"/>
      <c r="G38" s="1046"/>
      <c r="H38" s="1046"/>
      <c r="I38" s="1046"/>
      <c r="J38" s="1046"/>
      <c r="K38" s="1046"/>
      <c r="L38" s="1046"/>
      <c r="M38" s="1046"/>
      <c r="N38" s="1046"/>
      <c r="O38" s="1046"/>
      <c r="P38" s="1046"/>
      <c r="Q38" s="1046"/>
      <c r="R38" s="1046"/>
      <c r="S38" s="1046"/>
      <c r="T38" s="1046"/>
      <c r="U38" s="1046"/>
      <c r="V38" s="1046"/>
      <c r="W38" s="1046"/>
      <c r="X38" s="1046"/>
      <c r="Y38" s="1046"/>
      <c r="Z38" s="1046"/>
      <c r="AA38" s="1046"/>
      <c r="AB38" s="1046"/>
      <c r="AC38" s="1046"/>
      <c r="AD38" s="1046"/>
      <c r="AE38" s="1046"/>
      <c r="AF38" s="1046"/>
      <c r="AG38" s="1046"/>
      <c r="AH38" s="1046"/>
      <c r="AI38" s="1046"/>
      <c r="AJ38" s="1047"/>
    </row>
    <row r="39" spans="1:36" x14ac:dyDescent="0.25">
      <c r="A39" s="1045"/>
      <c r="B39" s="1046"/>
      <c r="C39" s="1046"/>
      <c r="D39" s="1046"/>
      <c r="E39" s="1046"/>
      <c r="F39" s="1046"/>
      <c r="G39" s="1046"/>
      <c r="H39" s="1046"/>
      <c r="I39" s="1046"/>
      <c r="J39" s="1046"/>
      <c r="K39" s="1046"/>
      <c r="L39" s="1046"/>
      <c r="M39" s="1046"/>
      <c r="N39" s="1046"/>
      <c r="O39" s="1046"/>
      <c r="P39" s="1046"/>
      <c r="Q39" s="1046"/>
      <c r="R39" s="1046"/>
      <c r="S39" s="1046"/>
      <c r="T39" s="1046"/>
      <c r="U39" s="1046"/>
      <c r="V39" s="1046"/>
      <c r="W39" s="1046"/>
      <c r="X39" s="1046"/>
      <c r="Y39" s="1046"/>
      <c r="Z39" s="1046"/>
      <c r="AA39" s="1046"/>
      <c r="AB39" s="1046"/>
      <c r="AC39" s="1046"/>
      <c r="AD39" s="1046"/>
      <c r="AE39" s="1046"/>
      <c r="AF39" s="1046"/>
      <c r="AG39" s="1046"/>
      <c r="AH39" s="1046"/>
      <c r="AI39" s="1046"/>
      <c r="AJ39" s="1047"/>
    </row>
    <row r="40" spans="1:36" x14ac:dyDescent="0.25">
      <c r="A40" s="1045"/>
      <c r="B40" s="1046"/>
      <c r="C40" s="1046"/>
      <c r="D40" s="1046"/>
      <c r="E40" s="1046"/>
      <c r="F40" s="1046"/>
      <c r="G40" s="1046"/>
      <c r="H40" s="1046"/>
      <c r="I40" s="1046"/>
      <c r="J40" s="1046"/>
      <c r="K40" s="1046"/>
      <c r="L40" s="1046"/>
      <c r="M40" s="1046"/>
      <c r="N40" s="1046"/>
      <c r="O40" s="1046"/>
      <c r="P40" s="1046"/>
      <c r="Q40" s="1046"/>
      <c r="R40" s="1046"/>
      <c r="S40" s="1046"/>
      <c r="T40" s="1046"/>
      <c r="U40" s="1046"/>
      <c r="V40" s="1046"/>
      <c r="W40" s="1046"/>
      <c r="X40" s="1046"/>
      <c r="Y40" s="1046"/>
      <c r="Z40" s="1046"/>
      <c r="AA40" s="1046"/>
      <c r="AB40" s="1046"/>
      <c r="AC40" s="1046"/>
      <c r="AD40" s="1046"/>
      <c r="AE40" s="1046"/>
      <c r="AF40" s="1046"/>
      <c r="AG40" s="1046"/>
      <c r="AH40" s="1046"/>
      <c r="AI40" s="1046"/>
      <c r="AJ40" s="1047"/>
    </row>
    <row r="41" spans="1:36" x14ac:dyDescent="0.25">
      <c r="A41" s="1045"/>
      <c r="B41" s="1046"/>
      <c r="C41" s="1046"/>
      <c r="D41" s="1046"/>
      <c r="E41" s="1046"/>
      <c r="F41" s="1046"/>
      <c r="G41" s="1046"/>
      <c r="H41" s="1046"/>
      <c r="I41" s="1046"/>
      <c r="J41" s="1046"/>
      <c r="K41" s="1046"/>
      <c r="L41" s="1046"/>
      <c r="M41" s="1046"/>
      <c r="N41" s="1046"/>
      <c r="O41" s="1046"/>
      <c r="P41" s="1046"/>
      <c r="Q41" s="1046"/>
      <c r="R41" s="1046"/>
      <c r="S41" s="1046"/>
      <c r="T41" s="1046"/>
      <c r="U41" s="1046"/>
      <c r="V41" s="1046"/>
      <c r="W41" s="1046"/>
      <c r="X41" s="1046"/>
      <c r="Y41" s="1046"/>
      <c r="Z41" s="1046"/>
      <c r="AA41" s="1046"/>
      <c r="AB41" s="1046"/>
      <c r="AC41" s="1046"/>
      <c r="AD41" s="1046"/>
      <c r="AE41" s="1046"/>
      <c r="AF41" s="1046"/>
      <c r="AG41" s="1046"/>
      <c r="AH41" s="1046"/>
      <c r="AI41" s="1046"/>
      <c r="AJ41" s="1047"/>
    </row>
    <row r="42" spans="1:36" x14ac:dyDescent="0.25">
      <c r="A42" s="1045"/>
      <c r="B42" s="1046"/>
      <c r="C42" s="1046"/>
      <c r="D42" s="1046"/>
      <c r="E42" s="1046"/>
      <c r="F42" s="1046"/>
      <c r="G42" s="1046"/>
      <c r="H42" s="1046"/>
      <c r="I42" s="1046"/>
      <c r="J42" s="1046"/>
      <c r="K42" s="1046"/>
      <c r="L42" s="1046"/>
      <c r="M42" s="1046"/>
      <c r="N42" s="1046"/>
      <c r="O42" s="1046"/>
      <c r="P42" s="1046"/>
      <c r="Q42" s="1046"/>
      <c r="R42" s="1046"/>
      <c r="S42" s="1046"/>
      <c r="T42" s="1046"/>
      <c r="U42" s="1046"/>
      <c r="V42" s="1046"/>
      <c r="W42" s="1046"/>
      <c r="X42" s="1046"/>
      <c r="Y42" s="1046"/>
      <c r="Z42" s="1046"/>
      <c r="AA42" s="1046"/>
      <c r="AB42" s="1046"/>
      <c r="AC42" s="1046"/>
      <c r="AD42" s="1046"/>
      <c r="AE42" s="1046"/>
      <c r="AF42" s="1046"/>
      <c r="AG42" s="1046"/>
      <c r="AH42" s="1046"/>
      <c r="AI42" s="1046"/>
      <c r="AJ42" s="1047"/>
    </row>
    <row r="43" spans="1:36" x14ac:dyDescent="0.25">
      <c r="A43" s="1045"/>
      <c r="B43" s="1046"/>
      <c r="C43" s="1046"/>
      <c r="D43" s="1046"/>
      <c r="E43" s="1046"/>
      <c r="F43" s="1046"/>
      <c r="G43" s="1046"/>
      <c r="H43" s="1046"/>
      <c r="I43" s="1046"/>
      <c r="J43" s="1046"/>
      <c r="K43" s="1046"/>
      <c r="L43" s="1046"/>
      <c r="M43" s="1046"/>
      <c r="N43" s="1046"/>
      <c r="O43" s="1046"/>
      <c r="P43" s="1046"/>
      <c r="Q43" s="1046"/>
      <c r="R43" s="1046"/>
      <c r="S43" s="1046"/>
      <c r="T43" s="1046"/>
      <c r="U43" s="1046"/>
      <c r="V43" s="1046"/>
      <c r="W43" s="1046"/>
      <c r="X43" s="1046"/>
      <c r="Y43" s="1046"/>
      <c r="Z43" s="1046"/>
      <c r="AA43" s="1046"/>
      <c r="AB43" s="1046"/>
      <c r="AC43" s="1046"/>
      <c r="AD43" s="1046"/>
      <c r="AE43" s="1046"/>
      <c r="AF43" s="1046"/>
      <c r="AG43" s="1046"/>
      <c r="AH43" s="1046"/>
      <c r="AI43" s="1046"/>
      <c r="AJ43" s="1047"/>
    </row>
    <row r="44" spans="1:36" x14ac:dyDescent="0.25">
      <c r="A44" s="1045"/>
      <c r="B44" s="1046"/>
      <c r="C44" s="1046"/>
      <c r="D44" s="1046"/>
      <c r="E44" s="1046"/>
      <c r="F44" s="1046"/>
      <c r="G44" s="1046"/>
      <c r="H44" s="1046"/>
      <c r="I44" s="1046"/>
      <c r="J44" s="1046"/>
      <c r="K44" s="1046"/>
      <c r="L44" s="1046"/>
      <c r="M44" s="1046"/>
      <c r="N44" s="1046"/>
      <c r="O44" s="1046"/>
      <c r="P44" s="1046"/>
      <c r="Q44" s="1046"/>
      <c r="R44" s="1046"/>
      <c r="S44" s="1046"/>
      <c r="T44" s="1046"/>
      <c r="U44" s="1046"/>
      <c r="V44" s="1046"/>
      <c r="W44" s="1046"/>
      <c r="X44" s="1046"/>
      <c r="Y44" s="1046"/>
      <c r="Z44" s="1046"/>
      <c r="AA44" s="1046"/>
      <c r="AB44" s="1046"/>
      <c r="AC44" s="1046"/>
      <c r="AD44" s="1046"/>
      <c r="AE44" s="1046"/>
      <c r="AF44" s="1046"/>
      <c r="AG44" s="1046"/>
      <c r="AH44" s="1046"/>
      <c r="AI44" s="1046"/>
      <c r="AJ44" s="1047"/>
    </row>
    <row r="45" spans="1:36" x14ac:dyDescent="0.25">
      <c r="A45" s="1045"/>
      <c r="B45" s="1046"/>
      <c r="C45" s="1046"/>
      <c r="D45" s="1046"/>
      <c r="E45" s="1046"/>
      <c r="F45" s="1046"/>
      <c r="G45" s="1046"/>
      <c r="H45" s="1046"/>
      <c r="I45" s="1046"/>
      <c r="J45" s="1046"/>
      <c r="K45" s="1046"/>
      <c r="L45" s="1046"/>
      <c r="M45" s="1046"/>
      <c r="N45" s="1046"/>
      <c r="O45" s="1046"/>
      <c r="P45" s="1046"/>
      <c r="Q45" s="1046"/>
      <c r="R45" s="1046"/>
      <c r="S45" s="1046"/>
      <c r="T45" s="1046"/>
      <c r="U45" s="1046"/>
      <c r="V45" s="1046"/>
      <c r="W45" s="1046"/>
      <c r="X45" s="1046"/>
      <c r="Y45" s="1046"/>
      <c r="Z45" s="1046"/>
      <c r="AA45" s="1046"/>
      <c r="AB45" s="1046"/>
      <c r="AC45" s="1046"/>
      <c r="AD45" s="1046"/>
      <c r="AE45" s="1046"/>
      <c r="AF45" s="1046"/>
      <c r="AG45" s="1046"/>
      <c r="AH45" s="1046"/>
      <c r="AI45" s="1046"/>
      <c r="AJ45" s="1047"/>
    </row>
    <row r="46" spans="1:36" x14ac:dyDescent="0.25">
      <c r="A46" s="1045"/>
      <c r="B46" s="1046"/>
      <c r="C46" s="1046"/>
      <c r="D46" s="1046"/>
      <c r="E46" s="1046"/>
      <c r="F46" s="1046"/>
      <c r="G46" s="1046"/>
      <c r="H46" s="1046"/>
      <c r="I46" s="1046"/>
      <c r="J46" s="1046"/>
      <c r="K46" s="1046"/>
      <c r="L46" s="1046"/>
      <c r="M46" s="1046"/>
      <c r="N46" s="1046"/>
      <c r="O46" s="1046"/>
      <c r="P46" s="1046"/>
      <c r="Q46" s="1046"/>
      <c r="R46" s="1046"/>
      <c r="S46" s="1046"/>
      <c r="T46" s="1046"/>
      <c r="U46" s="1046"/>
      <c r="V46" s="1046"/>
      <c r="W46" s="1046"/>
      <c r="X46" s="1046"/>
      <c r="Y46" s="1046"/>
      <c r="Z46" s="1046"/>
      <c r="AA46" s="1046"/>
      <c r="AB46" s="1046"/>
      <c r="AC46" s="1046"/>
      <c r="AD46" s="1046"/>
      <c r="AE46" s="1046"/>
      <c r="AF46" s="1046"/>
      <c r="AG46" s="1046"/>
      <c r="AH46" s="1046"/>
      <c r="AI46" s="1046"/>
      <c r="AJ46" s="1047"/>
    </row>
    <row r="47" spans="1:36" x14ac:dyDescent="0.25">
      <c r="A47" s="1045"/>
      <c r="B47" s="1046"/>
      <c r="C47" s="1046"/>
      <c r="D47" s="1046"/>
      <c r="E47" s="1046"/>
      <c r="F47" s="1046"/>
      <c r="G47" s="1046"/>
      <c r="H47" s="1046"/>
      <c r="I47" s="1046"/>
      <c r="J47" s="1046"/>
      <c r="K47" s="1046"/>
      <c r="L47" s="1046"/>
      <c r="M47" s="1046"/>
      <c r="N47" s="1046"/>
      <c r="O47" s="1046"/>
      <c r="P47" s="1046"/>
      <c r="Q47" s="1046"/>
      <c r="R47" s="1046"/>
      <c r="S47" s="1046"/>
      <c r="T47" s="1046"/>
      <c r="U47" s="1046"/>
      <c r="V47" s="1046"/>
      <c r="W47" s="1046"/>
      <c r="X47" s="1046"/>
      <c r="Y47" s="1046"/>
      <c r="Z47" s="1046"/>
      <c r="AA47" s="1046"/>
      <c r="AB47" s="1046"/>
      <c r="AC47" s="1046"/>
      <c r="AD47" s="1046"/>
      <c r="AE47" s="1046"/>
      <c r="AF47" s="1046"/>
      <c r="AG47" s="1046"/>
      <c r="AH47" s="1046"/>
      <c r="AI47" s="1046"/>
      <c r="AJ47" s="1047"/>
    </row>
    <row r="48" spans="1:36" x14ac:dyDescent="0.25">
      <c r="A48" s="1045"/>
      <c r="B48" s="1046"/>
      <c r="C48" s="1046"/>
      <c r="D48" s="1046"/>
      <c r="E48" s="1046"/>
      <c r="F48" s="1046"/>
      <c r="G48" s="1046"/>
      <c r="H48" s="1046"/>
      <c r="I48" s="1046"/>
      <c r="J48" s="1046"/>
      <c r="K48" s="1046"/>
      <c r="L48" s="1046"/>
      <c r="M48" s="1046"/>
      <c r="N48" s="1046"/>
      <c r="O48" s="1046"/>
      <c r="P48" s="1046"/>
      <c r="Q48" s="1046"/>
      <c r="R48" s="1046"/>
      <c r="S48" s="1046"/>
      <c r="T48" s="1046"/>
      <c r="U48" s="1046"/>
      <c r="V48" s="1046"/>
      <c r="W48" s="1046"/>
      <c r="X48" s="1046"/>
      <c r="Y48" s="1046"/>
      <c r="Z48" s="1046"/>
      <c r="AA48" s="1046"/>
      <c r="AB48" s="1046"/>
      <c r="AC48" s="1046"/>
      <c r="AD48" s="1046"/>
      <c r="AE48" s="1046"/>
      <c r="AF48" s="1046"/>
      <c r="AG48" s="1046"/>
      <c r="AH48" s="1046"/>
      <c r="AI48" s="1046"/>
      <c r="AJ48" s="1047"/>
    </row>
    <row r="49" spans="1:36" x14ac:dyDescent="0.25">
      <c r="A49" s="1045"/>
      <c r="B49" s="1046"/>
      <c r="C49" s="1046"/>
      <c r="D49" s="1046"/>
      <c r="E49" s="1046"/>
      <c r="F49" s="1046"/>
      <c r="G49" s="1046"/>
      <c r="H49" s="1046"/>
      <c r="I49" s="1046"/>
      <c r="J49" s="1046"/>
      <c r="K49" s="1046"/>
      <c r="L49" s="1046"/>
      <c r="M49" s="1046"/>
      <c r="N49" s="1046"/>
      <c r="O49" s="1046"/>
      <c r="P49" s="1046"/>
      <c r="Q49" s="1046"/>
      <c r="R49" s="1046"/>
      <c r="S49" s="1046"/>
      <c r="T49" s="1046"/>
      <c r="U49" s="1046"/>
      <c r="V49" s="1046"/>
      <c r="W49" s="1046"/>
      <c r="X49" s="1046"/>
      <c r="Y49" s="1046"/>
      <c r="Z49" s="1046"/>
      <c r="AA49" s="1046"/>
      <c r="AB49" s="1046"/>
      <c r="AC49" s="1046"/>
      <c r="AD49" s="1046"/>
      <c r="AE49" s="1046"/>
      <c r="AF49" s="1046"/>
      <c r="AG49" s="1046"/>
      <c r="AH49" s="1046"/>
      <c r="AI49" s="1046"/>
      <c r="AJ49" s="1047"/>
    </row>
    <row r="50" spans="1:36" x14ac:dyDescent="0.25">
      <c r="A50" s="1045"/>
      <c r="B50" s="1046"/>
      <c r="C50" s="1046"/>
      <c r="D50" s="1046"/>
      <c r="E50" s="1046"/>
      <c r="F50" s="1046"/>
      <c r="G50" s="1046"/>
      <c r="H50" s="1046"/>
      <c r="I50" s="1046"/>
      <c r="J50" s="1046"/>
      <c r="K50" s="1046"/>
      <c r="L50" s="1046"/>
      <c r="M50" s="1046"/>
      <c r="N50" s="1046"/>
      <c r="O50" s="1046"/>
      <c r="P50" s="1046"/>
      <c r="Q50" s="1046"/>
      <c r="R50" s="1046"/>
      <c r="S50" s="1046"/>
      <c r="T50" s="1046"/>
      <c r="U50" s="1046"/>
      <c r="V50" s="1046"/>
      <c r="W50" s="1046"/>
      <c r="X50" s="1046"/>
      <c r="Y50" s="1046"/>
      <c r="Z50" s="1046"/>
      <c r="AA50" s="1046"/>
      <c r="AB50" s="1046"/>
      <c r="AC50" s="1046"/>
      <c r="AD50" s="1046"/>
      <c r="AE50" s="1046"/>
      <c r="AF50" s="1046"/>
      <c r="AG50" s="1046"/>
      <c r="AH50" s="1046"/>
      <c r="AI50" s="1046"/>
      <c r="AJ50" s="1047"/>
    </row>
    <row r="51" spans="1:36" x14ac:dyDescent="0.25">
      <c r="A51" s="1045"/>
      <c r="B51" s="1046"/>
      <c r="C51" s="1046"/>
      <c r="D51" s="1046"/>
      <c r="E51" s="1046"/>
      <c r="F51" s="1046"/>
      <c r="G51" s="1046"/>
      <c r="H51" s="1046"/>
      <c r="I51" s="1046"/>
      <c r="J51" s="1046"/>
      <c r="K51" s="1046"/>
      <c r="L51" s="1046"/>
      <c r="M51" s="1046"/>
      <c r="N51" s="1046"/>
      <c r="O51" s="1046"/>
      <c r="P51" s="1046"/>
      <c r="Q51" s="1046"/>
      <c r="R51" s="1046"/>
      <c r="S51" s="1046"/>
      <c r="T51" s="1046"/>
      <c r="U51" s="1046"/>
      <c r="V51" s="1046"/>
      <c r="W51" s="1046"/>
      <c r="X51" s="1046"/>
      <c r="Y51" s="1046"/>
      <c r="Z51" s="1046"/>
      <c r="AA51" s="1046"/>
      <c r="AB51" s="1046"/>
      <c r="AC51" s="1046"/>
      <c r="AD51" s="1046"/>
      <c r="AE51" s="1046"/>
      <c r="AF51" s="1046"/>
      <c r="AG51" s="1046"/>
      <c r="AH51" s="1046"/>
      <c r="AI51" s="1046"/>
      <c r="AJ51" s="1047"/>
    </row>
    <row r="52" spans="1:36" x14ac:dyDescent="0.25">
      <c r="A52" s="1045"/>
      <c r="B52" s="1046"/>
      <c r="C52" s="1046"/>
      <c r="D52" s="1046"/>
      <c r="E52" s="1046"/>
      <c r="F52" s="1046"/>
      <c r="G52" s="1046"/>
      <c r="H52" s="1046"/>
      <c r="I52" s="1046"/>
      <c r="J52" s="1046"/>
      <c r="K52" s="1046"/>
      <c r="L52" s="1046"/>
      <c r="M52" s="1046"/>
      <c r="N52" s="1046"/>
      <c r="O52" s="1046"/>
      <c r="P52" s="1046"/>
      <c r="Q52" s="1046"/>
      <c r="R52" s="1046"/>
      <c r="S52" s="1046"/>
      <c r="T52" s="1046"/>
      <c r="U52" s="1046"/>
      <c r="V52" s="1046"/>
      <c r="W52" s="1046"/>
      <c r="X52" s="1046"/>
      <c r="Y52" s="1046"/>
      <c r="Z52" s="1046"/>
      <c r="AA52" s="1046"/>
      <c r="AB52" s="1046"/>
      <c r="AC52" s="1046"/>
      <c r="AD52" s="1046"/>
      <c r="AE52" s="1046"/>
      <c r="AF52" s="1046"/>
      <c r="AG52" s="1046"/>
      <c r="AH52" s="1046"/>
      <c r="AI52" s="1046"/>
      <c r="AJ52" s="1047"/>
    </row>
    <row r="53" spans="1:36" x14ac:dyDescent="0.25">
      <c r="A53" s="1045"/>
      <c r="B53" s="1046"/>
      <c r="C53" s="1046"/>
      <c r="D53" s="1046"/>
      <c r="E53" s="1046"/>
      <c r="F53" s="1046"/>
      <c r="G53" s="1046"/>
      <c r="H53" s="1046"/>
      <c r="I53" s="1046"/>
      <c r="J53" s="1046"/>
      <c r="K53" s="1046"/>
      <c r="L53" s="1046"/>
      <c r="M53" s="1046"/>
      <c r="N53" s="1046"/>
      <c r="O53" s="1046"/>
      <c r="P53" s="1046"/>
      <c r="Q53" s="1046"/>
      <c r="R53" s="1046"/>
      <c r="S53" s="1046"/>
      <c r="T53" s="1046"/>
      <c r="U53" s="1046"/>
      <c r="V53" s="1046"/>
      <c r="W53" s="1046"/>
      <c r="X53" s="1046"/>
      <c r="Y53" s="1046"/>
      <c r="Z53" s="1046"/>
      <c r="AA53" s="1046"/>
      <c r="AB53" s="1046"/>
      <c r="AC53" s="1046"/>
      <c r="AD53" s="1046"/>
      <c r="AE53" s="1046"/>
      <c r="AF53" s="1046"/>
      <c r="AG53" s="1046"/>
      <c r="AH53" s="1046"/>
      <c r="AI53" s="1046"/>
      <c r="AJ53" s="1047"/>
    </row>
    <row r="54" spans="1:36" x14ac:dyDescent="0.25">
      <c r="A54" s="1045"/>
      <c r="B54" s="1046"/>
      <c r="C54" s="1046"/>
      <c r="D54" s="1046"/>
      <c r="E54" s="1046"/>
      <c r="F54" s="1046"/>
      <c r="G54" s="1046"/>
      <c r="H54" s="1046"/>
      <c r="I54" s="1046"/>
      <c r="J54" s="1046"/>
      <c r="K54" s="1046"/>
      <c r="L54" s="1046"/>
      <c r="M54" s="1046"/>
      <c r="N54" s="1046"/>
      <c r="O54" s="1046"/>
      <c r="P54" s="1046"/>
      <c r="Q54" s="1046"/>
      <c r="R54" s="1046"/>
      <c r="S54" s="1046"/>
      <c r="T54" s="1046"/>
      <c r="U54" s="1046"/>
      <c r="V54" s="1046"/>
      <c r="W54" s="1046"/>
      <c r="X54" s="1046"/>
      <c r="Y54" s="1046"/>
      <c r="Z54" s="1046"/>
      <c r="AA54" s="1046"/>
      <c r="AB54" s="1046"/>
      <c r="AC54" s="1046"/>
      <c r="AD54" s="1046"/>
      <c r="AE54" s="1046"/>
      <c r="AF54" s="1046"/>
      <c r="AG54" s="1046"/>
      <c r="AH54" s="1046"/>
      <c r="AI54" s="1046"/>
      <c r="AJ54" s="1047"/>
    </row>
    <row r="55" spans="1:36" x14ac:dyDescent="0.25">
      <c r="A55" s="1045"/>
      <c r="B55" s="1046"/>
      <c r="C55" s="1046"/>
      <c r="D55" s="1046"/>
      <c r="E55" s="1046"/>
      <c r="F55" s="1046"/>
      <c r="G55" s="1046"/>
      <c r="H55" s="1046"/>
      <c r="I55" s="1046"/>
      <c r="J55" s="1046"/>
      <c r="K55" s="1046"/>
      <c r="L55" s="1046"/>
      <c r="M55" s="1046"/>
      <c r="N55" s="1046"/>
      <c r="O55" s="1046"/>
      <c r="P55" s="1046"/>
      <c r="Q55" s="1046"/>
      <c r="R55" s="1046"/>
      <c r="S55" s="1046"/>
      <c r="T55" s="1046"/>
      <c r="U55" s="1046"/>
      <c r="V55" s="1046"/>
      <c r="W55" s="1046"/>
      <c r="X55" s="1046"/>
      <c r="Y55" s="1046"/>
      <c r="Z55" s="1046"/>
      <c r="AA55" s="1046"/>
      <c r="AB55" s="1046"/>
      <c r="AC55" s="1046"/>
      <c r="AD55" s="1046"/>
      <c r="AE55" s="1046"/>
      <c r="AF55" s="1046"/>
      <c r="AG55" s="1046"/>
      <c r="AH55" s="1046"/>
      <c r="AI55" s="1046"/>
      <c r="AJ55" s="1047"/>
    </row>
    <row r="56" spans="1:36" x14ac:dyDescent="0.25">
      <c r="A56" s="1045"/>
      <c r="B56" s="1046"/>
      <c r="C56" s="1046"/>
      <c r="D56" s="1046"/>
      <c r="E56" s="1046"/>
      <c r="F56" s="1046"/>
      <c r="G56" s="1046"/>
      <c r="H56" s="1046"/>
      <c r="I56" s="1046"/>
      <c r="J56" s="1046"/>
      <c r="K56" s="1046"/>
      <c r="L56" s="1046"/>
      <c r="M56" s="1046"/>
      <c r="N56" s="1046"/>
      <c r="O56" s="1046"/>
      <c r="P56" s="1046"/>
      <c r="Q56" s="1046"/>
      <c r="R56" s="1046"/>
      <c r="S56" s="1046"/>
      <c r="T56" s="1046"/>
      <c r="U56" s="1046"/>
      <c r="V56" s="1046"/>
      <c r="W56" s="1046"/>
      <c r="X56" s="1046"/>
      <c r="Y56" s="1046"/>
      <c r="Z56" s="1046"/>
      <c r="AA56" s="1046"/>
      <c r="AB56" s="1046"/>
      <c r="AC56" s="1046"/>
      <c r="AD56" s="1046"/>
      <c r="AE56" s="1046"/>
      <c r="AF56" s="1046"/>
      <c r="AG56" s="1046"/>
      <c r="AH56" s="1046"/>
      <c r="AI56" s="1046"/>
      <c r="AJ56" s="1047"/>
    </row>
    <row r="57" spans="1:36" x14ac:dyDescent="0.25">
      <c r="A57" s="1045"/>
      <c r="B57" s="1046"/>
      <c r="C57" s="1046"/>
      <c r="D57" s="1046"/>
      <c r="E57" s="1046"/>
      <c r="F57" s="1046"/>
      <c r="G57" s="1046"/>
      <c r="H57" s="1046"/>
      <c r="I57" s="1046"/>
      <c r="J57" s="1046"/>
      <c r="K57" s="1046"/>
      <c r="L57" s="1046"/>
      <c r="M57" s="1046"/>
      <c r="N57" s="1046"/>
      <c r="O57" s="1046"/>
      <c r="P57" s="1046"/>
      <c r="Q57" s="1046"/>
      <c r="R57" s="1046"/>
      <c r="S57" s="1046"/>
      <c r="T57" s="1046"/>
      <c r="U57" s="1046"/>
      <c r="V57" s="1046"/>
      <c r="W57" s="1046"/>
      <c r="X57" s="1046"/>
      <c r="Y57" s="1046"/>
      <c r="Z57" s="1046"/>
      <c r="AA57" s="1046"/>
      <c r="AB57" s="1046"/>
      <c r="AC57" s="1046"/>
      <c r="AD57" s="1046"/>
      <c r="AE57" s="1046"/>
      <c r="AF57" s="1046"/>
      <c r="AG57" s="1046"/>
      <c r="AH57" s="1046"/>
      <c r="AI57" s="1046"/>
      <c r="AJ57" s="1047"/>
    </row>
    <row r="58" spans="1:36" ht="15.75" thickBot="1" x14ac:dyDescent="0.3">
      <c r="A58" s="1056"/>
      <c r="B58" s="1057"/>
      <c r="C58" s="1057"/>
      <c r="D58" s="1057"/>
      <c r="E58" s="1057"/>
      <c r="F58" s="1057"/>
      <c r="G58" s="1057"/>
      <c r="H58" s="1057"/>
      <c r="I58" s="1057"/>
      <c r="J58" s="1057"/>
      <c r="K58" s="1057"/>
      <c r="L58" s="1057"/>
      <c r="M58" s="1057"/>
      <c r="N58" s="1057"/>
      <c r="O58" s="1057"/>
      <c r="P58" s="1057"/>
      <c r="Q58" s="1057"/>
      <c r="R58" s="1057"/>
      <c r="S58" s="1057"/>
      <c r="T58" s="1057"/>
      <c r="U58" s="1057"/>
      <c r="V58" s="1057"/>
      <c r="W58" s="1057"/>
      <c r="X58" s="1057"/>
      <c r="Y58" s="1057"/>
      <c r="Z58" s="1057"/>
      <c r="AA58" s="1057"/>
      <c r="AB58" s="1057"/>
      <c r="AC58" s="1057"/>
      <c r="AD58" s="1057"/>
      <c r="AE58" s="1057"/>
      <c r="AF58" s="1057"/>
      <c r="AG58" s="1057"/>
      <c r="AH58" s="1057"/>
      <c r="AI58" s="1057"/>
      <c r="AJ58" s="1058"/>
    </row>
    <row r="59" spans="1:36" x14ac:dyDescent="0.25">
      <c r="A59" s="861" t="s">
        <v>321</v>
      </c>
      <c r="B59" s="862"/>
      <c r="C59" s="862"/>
      <c r="D59" s="862"/>
      <c r="E59" s="862"/>
      <c r="F59" s="862"/>
      <c r="G59" s="862"/>
      <c r="H59" s="862"/>
      <c r="I59" s="863"/>
      <c r="J59" s="861" t="s">
        <v>322</v>
      </c>
      <c r="K59" s="862"/>
      <c r="L59" s="862"/>
      <c r="M59" s="862"/>
      <c r="N59" s="862"/>
      <c r="O59" s="862"/>
      <c r="P59" s="862"/>
      <c r="Q59" s="862"/>
      <c r="R59" s="863"/>
      <c r="S59" s="861" t="s">
        <v>324</v>
      </c>
      <c r="T59" s="862"/>
      <c r="U59" s="862"/>
      <c r="V59" s="862"/>
      <c r="W59" s="862"/>
      <c r="X59" s="862"/>
      <c r="Y59" s="862"/>
      <c r="Z59" s="862"/>
      <c r="AA59" s="863"/>
      <c r="AB59" s="861" t="s">
        <v>323</v>
      </c>
      <c r="AC59" s="862"/>
      <c r="AD59" s="862"/>
      <c r="AE59" s="862"/>
      <c r="AF59" s="862"/>
      <c r="AG59" s="862"/>
      <c r="AH59" s="862"/>
      <c r="AI59" s="862"/>
      <c r="AJ59" s="863"/>
    </row>
    <row r="60" spans="1:36" x14ac:dyDescent="0.25">
      <c r="A60" s="864"/>
      <c r="B60" s="865"/>
      <c r="C60" s="865"/>
      <c r="D60" s="865"/>
      <c r="E60" s="865"/>
      <c r="F60" s="865"/>
      <c r="G60" s="865"/>
      <c r="H60" s="865"/>
      <c r="I60" s="866"/>
      <c r="J60" s="864"/>
      <c r="K60" s="865"/>
      <c r="L60" s="865"/>
      <c r="M60" s="865"/>
      <c r="N60" s="865"/>
      <c r="O60" s="865"/>
      <c r="P60" s="865"/>
      <c r="Q60" s="865"/>
      <c r="R60" s="866"/>
      <c r="S60" s="864"/>
      <c r="T60" s="865"/>
      <c r="U60" s="865"/>
      <c r="V60" s="865"/>
      <c r="W60" s="865"/>
      <c r="X60" s="865"/>
      <c r="Y60" s="865"/>
      <c r="Z60" s="865"/>
      <c r="AA60" s="866"/>
      <c r="AB60" s="864"/>
      <c r="AC60" s="865"/>
      <c r="AD60" s="865"/>
      <c r="AE60" s="865"/>
      <c r="AF60" s="865"/>
      <c r="AG60" s="865"/>
      <c r="AH60" s="865"/>
      <c r="AI60" s="865"/>
      <c r="AJ60" s="866"/>
    </row>
    <row r="61" spans="1:36" x14ac:dyDescent="0.25">
      <c r="A61" s="520" t="e" vm="5">
        <f>'CARGAR datos'!I9</f>
        <v>#VALUE!</v>
      </c>
      <c r="B61" s="521"/>
      <c r="C61" s="521"/>
      <c r="D61" s="521"/>
      <c r="E61" s="521"/>
      <c r="F61" s="521"/>
      <c r="G61" s="521"/>
      <c r="H61" s="521"/>
      <c r="I61" s="522"/>
      <c r="J61" s="520" t="e" vm="4">
        <f>'CARGAR datos'!L9</f>
        <v>#VALUE!</v>
      </c>
      <c r="K61" s="521"/>
      <c r="L61" s="521"/>
      <c r="M61" s="521"/>
      <c r="N61" s="521"/>
      <c r="O61" s="521"/>
      <c r="P61" s="521"/>
      <c r="Q61" s="521"/>
      <c r="R61" s="522"/>
      <c r="S61" s="142"/>
      <c r="T61" s="141"/>
      <c r="U61" s="141"/>
      <c r="V61" s="141"/>
      <c r="W61" s="141"/>
      <c r="X61" s="141"/>
      <c r="Y61" s="141"/>
      <c r="Z61" s="141"/>
      <c r="AA61" s="143"/>
      <c r="AB61" s="142"/>
      <c r="AC61" s="141"/>
      <c r="AD61" s="141"/>
      <c r="AE61" s="141"/>
      <c r="AF61" s="141"/>
      <c r="AG61" s="141"/>
      <c r="AH61" s="141"/>
      <c r="AI61" s="141"/>
      <c r="AJ61" s="143"/>
    </row>
    <row r="62" spans="1:36" x14ac:dyDescent="0.25">
      <c r="A62" s="520"/>
      <c r="B62" s="521"/>
      <c r="C62" s="521"/>
      <c r="D62" s="521"/>
      <c r="E62" s="521"/>
      <c r="F62" s="521"/>
      <c r="G62" s="521"/>
      <c r="H62" s="521"/>
      <c r="I62" s="522"/>
      <c r="J62" s="520"/>
      <c r="K62" s="521"/>
      <c r="L62" s="521"/>
      <c r="M62" s="521"/>
      <c r="N62" s="521"/>
      <c r="O62" s="521"/>
      <c r="P62" s="521"/>
      <c r="Q62" s="521"/>
      <c r="R62" s="522"/>
      <c r="S62" s="142"/>
      <c r="T62" s="141"/>
      <c r="U62" s="141"/>
      <c r="V62" s="141"/>
      <c r="W62" s="141"/>
      <c r="X62" s="141"/>
      <c r="Y62" s="141"/>
      <c r="Z62" s="141"/>
      <c r="AA62" s="143"/>
      <c r="AB62" s="142"/>
      <c r="AC62" s="141"/>
      <c r="AD62" s="141"/>
      <c r="AE62" s="141"/>
      <c r="AF62" s="141"/>
      <c r="AG62" s="141"/>
      <c r="AH62" s="141"/>
      <c r="AI62" s="141"/>
      <c r="AJ62" s="143"/>
    </row>
    <row r="63" spans="1:36" x14ac:dyDescent="0.25">
      <c r="A63" s="520"/>
      <c r="B63" s="521"/>
      <c r="C63" s="521"/>
      <c r="D63" s="521"/>
      <c r="E63" s="521"/>
      <c r="F63" s="521"/>
      <c r="G63" s="521"/>
      <c r="H63" s="521"/>
      <c r="I63" s="522"/>
      <c r="J63" s="520"/>
      <c r="K63" s="521"/>
      <c r="L63" s="521"/>
      <c r="M63" s="521"/>
      <c r="N63" s="521"/>
      <c r="O63" s="521"/>
      <c r="P63" s="521"/>
      <c r="Q63" s="521"/>
      <c r="R63" s="522"/>
      <c r="S63" s="142"/>
      <c r="T63" s="141"/>
      <c r="U63" s="141"/>
      <c r="V63" s="141"/>
      <c r="W63" s="141"/>
      <c r="X63" s="141"/>
      <c r="Y63" s="141"/>
      <c r="Z63" s="141"/>
      <c r="AA63" s="143"/>
      <c r="AB63" s="142"/>
      <c r="AC63" s="141"/>
      <c r="AD63" s="141"/>
      <c r="AE63" s="141"/>
      <c r="AF63" s="141"/>
      <c r="AG63" s="141"/>
      <c r="AH63" s="141"/>
      <c r="AI63" s="141"/>
      <c r="AJ63" s="143"/>
    </row>
    <row r="64" spans="1:36" x14ac:dyDescent="0.25">
      <c r="A64" s="520"/>
      <c r="B64" s="521"/>
      <c r="C64" s="521"/>
      <c r="D64" s="521"/>
      <c r="E64" s="521"/>
      <c r="F64" s="521"/>
      <c r="G64" s="521"/>
      <c r="H64" s="521"/>
      <c r="I64" s="522"/>
      <c r="J64" s="520"/>
      <c r="K64" s="521"/>
      <c r="L64" s="521"/>
      <c r="M64" s="521"/>
      <c r="N64" s="521"/>
      <c r="O64" s="521"/>
      <c r="P64" s="521"/>
      <c r="Q64" s="521"/>
      <c r="R64" s="522"/>
      <c r="S64" s="142"/>
      <c r="T64" s="141"/>
      <c r="U64" s="141"/>
      <c r="V64" s="141"/>
      <c r="W64" s="141"/>
      <c r="X64" s="141"/>
      <c r="Y64" s="141"/>
      <c r="Z64" s="141"/>
      <c r="AA64" s="143"/>
      <c r="AB64" s="142"/>
      <c r="AC64" s="141"/>
      <c r="AD64" s="141"/>
      <c r="AE64" s="141"/>
      <c r="AF64" s="141"/>
      <c r="AG64" s="141"/>
      <c r="AH64" s="141"/>
      <c r="AI64" s="141"/>
      <c r="AJ64" s="143"/>
    </row>
    <row r="65" spans="1:36" ht="15" customHeight="1" x14ac:dyDescent="0.25">
      <c r="A65" s="520"/>
      <c r="B65" s="521"/>
      <c r="C65" s="521"/>
      <c r="D65" s="521"/>
      <c r="E65" s="521"/>
      <c r="F65" s="521"/>
      <c r="G65" s="521"/>
      <c r="H65" s="521"/>
      <c r="I65" s="522"/>
      <c r="J65" s="520"/>
      <c r="K65" s="521"/>
      <c r="L65" s="521"/>
      <c r="M65" s="521"/>
      <c r="N65" s="521"/>
      <c r="O65" s="521"/>
      <c r="P65" s="521"/>
      <c r="Q65" s="521"/>
      <c r="R65" s="522"/>
      <c r="S65" s="142"/>
      <c r="T65" s="141"/>
      <c r="U65" s="141"/>
      <c r="V65" s="141"/>
      <c r="W65" s="141"/>
      <c r="X65" s="141"/>
      <c r="Y65" s="141"/>
      <c r="Z65" s="141"/>
      <c r="AA65" s="143"/>
      <c r="AB65" s="142"/>
      <c r="AC65" s="141"/>
      <c r="AD65" s="141"/>
      <c r="AE65" s="141"/>
      <c r="AF65" s="141"/>
      <c r="AG65" s="141"/>
      <c r="AH65" s="141"/>
      <c r="AI65" s="141"/>
      <c r="AJ65" s="143"/>
    </row>
    <row r="66" spans="1:36" x14ac:dyDescent="0.25">
      <c r="A66" s="852" t="str">
        <f>'CARGAR datos'!E18</f>
        <v>-</v>
      </c>
      <c r="B66" s="853"/>
      <c r="C66" s="853"/>
      <c r="D66" s="853"/>
      <c r="E66" s="853"/>
      <c r="F66" s="853"/>
      <c r="G66" s="853"/>
      <c r="H66" s="853"/>
      <c r="I66" s="854"/>
      <c r="J66" s="911" t="str">
        <f>'CARGAR datos'!E8</f>
        <v>-</v>
      </c>
      <c r="K66" s="853"/>
      <c r="L66" s="853"/>
      <c r="M66" s="853"/>
      <c r="N66" s="853"/>
      <c r="O66" s="853"/>
      <c r="P66" s="853"/>
      <c r="Q66" s="853"/>
      <c r="R66" s="854"/>
      <c r="S66" s="142"/>
      <c r="T66" s="141"/>
      <c r="U66" s="141"/>
      <c r="V66" s="141"/>
      <c r="W66" s="141"/>
      <c r="X66" s="141"/>
      <c r="Y66" s="141"/>
      <c r="Z66" s="141"/>
      <c r="AA66" s="143"/>
      <c r="AB66" s="142"/>
      <c r="AC66" s="141"/>
      <c r="AD66" s="141"/>
      <c r="AE66" s="141"/>
      <c r="AF66" s="141"/>
      <c r="AG66" s="141"/>
      <c r="AH66" s="141"/>
      <c r="AI66" s="141"/>
      <c r="AJ66" s="143"/>
    </row>
    <row r="67" spans="1:36" x14ac:dyDescent="0.25">
      <c r="A67" s="142"/>
      <c r="B67" s="141"/>
      <c r="C67" s="859" t="str">
        <f>'CARGAR datos'!E23</f>
        <v>-</v>
      </c>
      <c r="D67" s="859"/>
      <c r="E67" s="859"/>
      <c r="F67" s="859"/>
      <c r="G67" s="859"/>
      <c r="H67" s="141"/>
      <c r="I67" s="143"/>
      <c r="J67" s="156"/>
      <c r="K67" s="856" t="str">
        <f>'CARGAR datos'!E9</f>
        <v>-</v>
      </c>
      <c r="L67" s="856"/>
      <c r="M67" s="856"/>
      <c r="N67" s="856"/>
      <c r="O67" s="856"/>
      <c r="P67" s="856"/>
      <c r="Q67" s="856"/>
      <c r="R67" s="158"/>
      <c r="S67" s="142"/>
      <c r="T67" s="141"/>
      <c r="U67" s="141"/>
      <c r="V67" s="141"/>
      <c r="W67" s="141"/>
      <c r="X67" s="141"/>
      <c r="Y67" s="141"/>
      <c r="Z67" s="141"/>
      <c r="AA67" s="143"/>
      <c r="AB67" s="142"/>
      <c r="AC67" s="141"/>
      <c r="AD67" s="141"/>
      <c r="AE67" s="141"/>
      <c r="AF67" s="141"/>
      <c r="AG67" s="141"/>
      <c r="AH67" s="141"/>
      <c r="AI67" s="141"/>
      <c r="AJ67" s="143"/>
    </row>
    <row r="68" spans="1:36" ht="15.75" thickBot="1" x14ac:dyDescent="0.3">
      <c r="A68" s="145"/>
      <c r="B68" s="169" t="s">
        <v>325</v>
      </c>
      <c r="C68" s="146"/>
      <c r="D68" s="146"/>
      <c r="E68" s="860">
        <f>'CARGAR datos'!Z23</f>
        <v>45275</v>
      </c>
      <c r="F68" s="860"/>
      <c r="G68" s="860"/>
      <c r="H68" s="860"/>
      <c r="I68" s="147"/>
      <c r="J68" s="145"/>
      <c r="K68" s="169" t="s">
        <v>325</v>
      </c>
      <c r="L68" s="146"/>
      <c r="M68" s="146"/>
      <c r="N68" s="860">
        <f>'CARGAR datos'!Z23</f>
        <v>45275</v>
      </c>
      <c r="O68" s="860"/>
      <c r="P68" s="860"/>
      <c r="Q68" s="860"/>
      <c r="R68" s="147"/>
      <c r="S68" s="145"/>
      <c r="T68" s="169" t="s">
        <v>325</v>
      </c>
      <c r="U68" s="146"/>
      <c r="V68" s="146"/>
      <c r="W68" s="858"/>
      <c r="X68" s="858"/>
      <c r="Y68" s="858"/>
      <c r="Z68" s="858"/>
      <c r="AA68" s="147"/>
      <c r="AB68" s="145"/>
      <c r="AC68" s="169" t="s">
        <v>325</v>
      </c>
      <c r="AD68" s="146"/>
      <c r="AE68" s="146"/>
      <c r="AF68" s="858"/>
      <c r="AG68" s="858"/>
      <c r="AH68" s="858"/>
      <c r="AI68" s="858"/>
      <c r="AJ68" s="147"/>
    </row>
    <row r="70" spans="1:36" x14ac:dyDescent="0.25">
      <c r="AD70" s="1044" t="s">
        <v>539</v>
      </c>
      <c r="AE70" s="1044"/>
      <c r="AF70" s="1044"/>
      <c r="AG70" s="1044"/>
    </row>
    <row r="73" spans="1:36" ht="15.75" thickBot="1" x14ac:dyDescent="0.3"/>
    <row r="74" spans="1:36" ht="15" customHeight="1" x14ac:dyDescent="0.25">
      <c r="A74" s="517" t="e" vm="12">
        <v>#VALUE!</v>
      </c>
      <c r="B74" s="518"/>
      <c r="C74" s="518"/>
      <c r="D74" s="518"/>
      <c r="E74" s="518"/>
      <c r="F74" s="518"/>
      <c r="G74" s="518"/>
      <c r="H74" s="518"/>
      <c r="I74" s="519"/>
      <c r="J74" s="1206" t="s">
        <v>551</v>
      </c>
      <c r="K74" s="1207"/>
      <c r="L74" s="1207"/>
      <c r="M74" s="1207"/>
      <c r="N74" s="1207"/>
      <c r="O74" s="1207"/>
      <c r="P74" s="1207"/>
      <c r="Q74" s="1207"/>
      <c r="R74" s="1207"/>
      <c r="S74" s="1207"/>
      <c r="T74" s="1207"/>
      <c r="U74" s="1207"/>
      <c r="V74" s="1207"/>
      <c r="W74" s="1207"/>
      <c r="X74" s="1207"/>
      <c r="Y74" s="1207"/>
      <c r="Z74" s="1207"/>
      <c r="AA74" s="1207"/>
      <c r="AB74" s="1207"/>
      <c r="AC74" s="1207"/>
      <c r="AD74" s="1207"/>
      <c r="AE74" s="1207"/>
      <c r="AF74" s="1207"/>
      <c r="AG74" s="1207"/>
      <c r="AH74" s="1207"/>
      <c r="AI74" s="1207"/>
      <c r="AJ74" s="1208"/>
    </row>
    <row r="75" spans="1:36" ht="15" customHeight="1" x14ac:dyDescent="0.25">
      <c r="A75" s="520"/>
      <c r="B75" s="521"/>
      <c r="C75" s="521"/>
      <c r="D75" s="521"/>
      <c r="E75" s="521"/>
      <c r="F75" s="521"/>
      <c r="G75" s="521"/>
      <c r="H75" s="521"/>
      <c r="I75" s="522"/>
      <c r="J75" s="1209"/>
      <c r="K75" s="1210"/>
      <c r="L75" s="1210"/>
      <c r="M75" s="1210"/>
      <c r="N75" s="1210"/>
      <c r="O75" s="1210"/>
      <c r="P75" s="1210"/>
      <c r="Q75" s="1210"/>
      <c r="R75" s="1210"/>
      <c r="S75" s="1210"/>
      <c r="T75" s="1210"/>
      <c r="U75" s="1210"/>
      <c r="V75" s="1210"/>
      <c r="W75" s="1210"/>
      <c r="X75" s="1210"/>
      <c r="Y75" s="1210"/>
      <c r="Z75" s="1210"/>
      <c r="AA75" s="1210"/>
      <c r="AB75" s="1210"/>
      <c r="AC75" s="1210"/>
      <c r="AD75" s="1210"/>
      <c r="AE75" s="1210"/>
      <c r="AF75" s="1210"/>
      <c r="AG75" s="1210"/>
      <c r="AH75" s="1210"/>
      <c r="AI75" s="1210"/>
      <c r="AJ75" s="1211"/>
    </row>
    <row r="76" spans="1:36" ht="15" customHeight="1" x14ac:dyDescent="0.25">
      <c r="A76" s="520"/>
      <c r="B76" s="521"/>
      <c r="C76" s="521"/>
      <c r="D76" s="521"/>
      <c r="E76" s="521"/>
      <c r="F76" s="521"/>
      <c r="G76" s="521"/>
      <c r="H76" s="521"/>
      <c r="I76" s="522"/>
      <c r="J76" s="1209"/>
      <c r="K76" s="1210"/>
      <c r="L76" s="1210"/>
      <c r="M76" s="1210"/>
      <c r="N76" s="1210"/>
      <c r="O76" s="1210"/>
      <c r="P76" s="1210"/>
      <c r="Q76" s="1210"/>
      <c r="R76" s="1210"/>
      <c r="S76" s="1210"/>
      <c r="T76" s="1210"/>
      <c r="U76" s="1210"/>
      <c r="V76" s="1210"/>
      <c r="W76" s="1210"/>
      <c r="X76" s="1210"/>
      <c r="Y76" s="1210"/>
      <c r="Z76" s="1210"/>
      <c r="AA76" s="1210"/>
      <c r="AB76" s="1210"/>
      <c r="AC76" s="1210"/>
      <c r="AD76" s="1210"/>
      <c r="AE76" s="1210"/>
      <c r="AF76" s="1210"/>
      <c r="AG76" s="1210"/>
      <c r="AH76" s="1210"/>
      <c r="AI76" s="1210"/>
      <c r="AJ76" s="1211"/>
    </row>
    <row r="77" spans="1:36" x14ac:dyDescent="0.25">
      <c r="A77" s="520"/>
      <c r="B77" s="521"/>
      <c r="C77" s="521"/>
      <c r="D77" s="521"/>
      <c r="E77" s="521"/>
      <c r="F77" s="521"/>
      <c r="G77" s="521"/>
      <c r="H77" s="521"/>
      <c r="I77" s="522"/>
      <c r="J77" s="1048" t="s">
        <v>528</v>
      </c>
      <c r="K77" s="1049"/>
      <c r="L77" s="1049"/>
      <c r="M77" s="1049"/>
      <c r="N77" s="1049"/>
      <c r="O77" s="1049"/>
      <c r="P77" s="1049"/>
      <c r="Q77" s="1049"/>
      <c r="R77" s="1049"/>
      <c r="S77" s="1049"/>
      <c r="T77" s="1049"/>
      <c r="U77" s="1049"/>
      <c r="V77" s="1049"/>
      <c r="W77" s="1049"/>
      <c r="X77" s="1049"/>
      <c r="Y77" s="1049"/>
      <c r="Z77" s="1049"/>
      <c r="AA77" s="1049"/>
      <c r="AB77" s="1049"/>
      <c r="AC77" s="1049"/>
      <c r="AD77" s="1049"/>
      <c r="AE77" s="1049"/>
      <c r="AF77" s="1049"/>
      <c r="AG77" s="1049"/>
      <c r="AH77" s="1049"/>
      <c r="AI77" s="1049"/>
      <c r="AJ77" s="1050"/>
    </row>
    <row r="78" spans="1:36" x14ac:dyDescent="0.25">
      <c r="A78" s="520"/>
      <c r="B78" s="521"/>
      <c r="C78" s="521"/>
      <c r="D78" s="521"/>
      <c r="E78" s="521"/>
      <c r="F78" s="521"/>
      <c r="G78" s="521"/>
      <c r="H78" s="521"/>
      <c r="I78" s="522"/>
      <c r="J78" s="1048"/>
      <c r="K78" s="1049"/>
      <c r="L78" s="1049"/>
      <c r="M78" s="1049"/>
      <c r="N78" s="1049"/>
      <c r="O78" s="1049"/>
      <c r="P78" s="1049"/>
      <c r="Q78" s="1049"/>
      <c r="R78" s="1049"/>
      <c r="S78" s="1049"/>
      <c r="T78" s="1049"/>
      <c r="U78" s="1049"/>
      <c r="V78" s="1049"/>
      <c r="W78" s="1049"/>
      <c r="X78" s="1049"/>
      <c r="Y78" s="1049"/>
      <c r="Z78" s="1049"/>
      <c r="AA78" s="1049"/>
      <c r="AB78" s="1049"/>
      <c r="AC78" s="1049"/>
      <c r="AD78" s="1049"/>
      <c r="AE78" s="1049"/>
      <c r="AF78" s="1049"/>
      <c r="AG78" s="1049"/>
      <c r="AH78" s="1049"/>
      <c r="AI78" s="1049"/>
      <c r="AJ78" s="1050"/>
    </row>
    <row r="79" spans="1:36" x14ac:dyDescent="0.25">
      <c r="A79" s="520"/>
      <c r="B79" s="521"/>
      <c r="C79" s="521"/>
      <c r="D79" s="521"/>
      <c r="E79" s="521"/>
      <c r="F79" s="521"/>
      <c r="G79" s="521"/>
      <c r="H79" s="521"/>
      <c r="I79" s="522"/>
      <c r="J79" s="1048"/>
      <c r="K79" s="1049"/>
      <c r="L79" s="1049"/>
      <c r="M79" s="1049"/>
      <c r="N79" s="1049"/>
      <c r="O79" s="1049"/>
      <c r="P79" s="1049"/>
      <c r="Q79" s="1049"/>
      <c r="R79" s="1049"/>
      <c r="S79" s="1049"/>
      <c r="T79" s="1049"/>
      <c r="U79" s="1049"/>
      <c r="V79" s="1049"/>
      <c r="W79" s="1049"/>
      <c r="X79" s="1049"/>
      <c r="Y79" s="1049"/>
      <c r="Z79" s="1049"/>
      <c r="AA79" s="1049"/>
      <c r="AB79" s="1049"/>
      <c r="AC79" s="1049"/>
      <c r="AD79" s="1049"/>
      <c r="AE79" s="1049"/>
      <c r="AF79" s="1049"/>
      <c r="AG79" s="1049"/>
      <c r="AH79" s="1049"/>
      <c r="AI79" s="1049"/>
      <c r="AJ79" s="1050"/>
    </row>
    <row r="80" spans="1:36" x14ac:dyDescent="0.25">
      <c r="A80" s="520"/>
      <c r="B80" s="521"/>
      <c r="C80" s="521"/>
      <c r="D80" s="521"/>
      <c r="E80" s="521"/>
      <c r="F80" s="521"/>
      <c r="G80" s="521"/>
      <c r="H80" s="521"/>
      <c r="I80" s="522"/>
      <c r="J80" s="1048"/>
      <c r="K80" s="1049"/>
      <c r="L80" s="1049"/>
      <c r="M80" s="1049"/>
      <c r="N80" s="1049"/>
      <c r="O80" s="1049"/>
      <c r="P80" s="1049"/>
      <c r="Q80" s="1049"/>
      <c r="R80" s="1049"/>
      <c r="S80" s="1049"/>
      <c r="T80" s="1049"/>
      <c r="U80" s="1049"/>
      <c r="V80" s="1049"/>
      <c r="W80" s="1049"/>
      <c r="X80" s="1049"/>
      <c r="Y80" s="1049"/>
      <c r="Z80" s="1049"/>
      <c r="AA80" s="1049"/>
      <c r="AB80" s="1049"/>
      <c r="AC80" s="1049"/>
      <c r="AD80" s="1049"/>
      <c r="AE80" s="1049"/>
      <c r="AF80" s="1049"/>
      <c r="AG80" s="1049"/>
      <c r="AH80" s="1049"/>
      <c r="AI80" s="1049"/>
      <c r="AJ80" s="1050"/>
    </row>
    <row r="81" spans="1:36" ht="15.75" thickBot="1" x14ac:dyDescent="0.3">
      <c r="A81" s="523"/>
      <c r="B81" s="524"/>
      <c r="C81" s="524"/>
      <c r="D81" s="524"/>
      <c r="E81" s="524"/>
      <c r="F81" s="524"/>
      <c r="G81" s="524"/>
      <c r="H81" s="524"/>
      <c r="I81" s="525"/>
      <c r="J81" s="1051"/>
      <c r="K81" s="1052"/>
      <c r="L81" s="1052"/>
      <c r="M81" s="1052"/>
      <c r="N81" s="1052"/>
      <c r="O81" s="1052"/>
      <c r="P81" s="1052"/>
      <c r="Q81" s="1052"/>
      <c r="R81" s="1052"/>
      <c r="S81" s="1052"/>
      <c r="T81" s="1052"/>
      <c r="U81" s="1052"/>
      <c r="V81" s="1052"/>
      <c r="W81" s="1052"/>
      <c r="X81" s="1052"/>
      <c r="Y81" s="1052"/>
      <c r="Z81" s="1052"/>
      <c r="AA81" s="1052"/>
      <c r="AB81" s="1052"/>
      <c r="AC81" s="1052"/>
      <c r="AD81" s="1052"/>
      <c r="AE81" s="1052"/>
      <c r="AF81" s="1052"/>
      <c r="AG81" s="1052"/>
      <c r="AH81" s="1052"/>
      <c r="AI81" s="1052"/>
      <c r="AJ81" s="1053"/>
    </row>
    <row r="82" spans="1:36" x14ac:dyDescent="0.25">
      <c r="A82" s="135"/>
      <c r="B82" s="136"/>
      <c r="C82" s="136"/>
      <c r="D82" s="136"/>
      <c r="E82" s="136"/>
      <c r="F82" s="136"/>
      <c r="G82" s="136"/>
      <c r="H82" s="136"/>
      <c r="I82" s="136"/>
      <c r="J82" s="366"/>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c r="AH82" s="341"/>
      <c r="AI82" s="341"/>
      <c r="AJ82" s="342"/>
    </row>
    <row r="83" spans="1:36" x14ac:dyDescent="0.25">
      <c r="A83" s="142"/>
      <c r="B83" s="875" t="s">
        <v>387</v>
      </c>
      <c r="C83" s="875"/>
      <c r="D83" s="875"/>
      <c r="E83" s="875"/>
      <c r="F83" s="875"/>
      <c r="G83" s="875"/>
      <c r="H83" s="877" t="str">
        <f>'CARGAR datos'!E8</f>
        <v>-</v>
      </c>
      <c r="I83" s="877"/>
      <c r="J83" s="877"/>
      <c r="K83" s="877"/>
      <c r="L83" s="877"/>
      <c r="M83" s="877"/>
      <c r="N83" s="877"/>
      <c r="O83" s="877"/>
      <c r="P83" s="877"/>
      <c r="Q83" s="877"/>
      <c r="R83" s="877"/>
      <c r="S83" s="877"/>
      <c r="T83" s="877"/>
      <c r="U83" s="877"/>
      <c r="V83" s="877"/>
      <c r="W83" s="877"/>
      <c r="X83" s="877"/>
      <c r="Y83" s="877"/>
      <c r="Z83" s="877"/>
      <c r="AA83" s="877"/>
      <c r="AB83" s="877"/>
      <c r="AC83" s="877"/>
      <c r="AD83" s="877"/>
      <c r="AE83" s="877"/>
      <c r="AF83" s="877"/>
      <c r="AG83" s="877"/>
      <c r="AH83" s="877"/>
      <c r="AI83" s="877"/>
      <c r="AJ83" s="1060"/>
    </row>
    <row r="84" spans="1:36" x14ac:dyDescent="0.25">
      <c r="A84" s="142"/>
      <c r="B84" s="875" t="s">
        <v>520</v>
      </c>
      <c r="C84" s="875"/>
      <c r="D84" s="875"/>
      <c r="E84" s="875"/>
      <c r="F84" s="877" t="str">
        <f>'CARGAR datos'!E28</f>
        <v>-</v>
      </c>
      <c r="G84" s="877"/>
      <c r="H84" s="877"/>
      <c r="I84" s="877"/>
      <c r="J84" s="877"/>
      <c r="K84" s="877"/>
      <c r="L84" s="877"/>
      <c r="M84" s="877"/>
      <c r="N84" s="877"/>
      <c r="O84" s="877"/>
      <c r="P84" s="877"/>
      <c r="Q84" s="877"/>
      <c r="R84" s="877"/>
      <c r="S84" s="877"/>
      <c r="T84" s="877"/>
      <c r="U84" s="877"/>
      <c r="V84" s="877"/>
      <c r="W84" s="877"/>
      <c r="X84" s="877"/>
      <c r="Y84" s="877"/>
      <c r="Z84" s="877"/>
      <c r="AA84" s="877"/>
      <c r="AB84" s="877"/>
      <c r="AC84" s="877"/>
      <c r="AD84" s="877"/>
      <c r="AE84" s="877"/>
      <c r="AF84" s="877"/>
      <c r="AG84" s="148" t="s">
        <v>180</v>
      </c>
      <c r="AH84" s="877" t="str">
        <f>'CARGAR datos'!I28</f>
        <v>-</v>
      </c>
      <c r="AI84" s="877"/>
      <c r="AJ84" s="1060"/>
    </row>
    <row r="85" spans="1:36" x14ac:dyDescent="0.25">
      <c r="A85" s="142"/>
      <c r="B85" s="875" t="s">
        <v>521</v>
      </c>
      <c r="C85" s="875"/>
      <c r="D85" s="875"/>
      <c r="E85" s="875"/>
      <c r="F85" s="875"/>
      <c r="G85" s="875"/>
      <c r="H85" s="875"/>
      <c r="I85" s="875"/>
      <c r="J85" s="875"/>
      <c r="K85" s="875"/>
      <c r="L85" s="875" t="s">
        <v>522</v>
      </c>
      <c r="M85" s="875"/>
      <c r="N85" s="521" t="str">
        <f>'CARGAR datos'!F30</f>
        <v>-</v>
      </c>
      <c r="O85" s="521"/>
      <c r="P85" s="875" t="s">
        <v>523</v>
      </c>
      <c r="Q85" s="875"/>
      <c r="R85" s="875"/>
      <c r="S85" s="521" t="str">
        <f>'CARGAR datos'!H30</f>
        <v>-</v>
      </c>
      <c r="T85" s="521"/>
      <c r="U85" s="875" t="s">
        <v>524</v>
      </c>
      <c r="V85" s="875"/>
      <c r="W85" s="521" t="str">
        <f>'CARGAR datos'!J30</f>
        <v>-</v>
      </c>
      <c r="X85" s="521"/>
      <c r="Y85" s="521"/>
      <c r="Z85" s="875" t="s">
        <v>525</v>
      </c>
      <c r="AA85" s="875"/>
      <c r="AB85" s="521" t="str">
        <f>'CARGAR datos'!L30</f>
        <v>-</v>
      </c>
      <c r="AC85" s="521"/>
      <c r="AD85" s="875" t="s">
        <v>526</v>
      </c>
      <c r="AE85" s="875"/>
      <c r="AF85" s="521" t="str">
        <f>'CARGAR datos'!O30</f>
        <v>-</v>
      </c>
      <c r="AG85" s="521"/>
      <c r="AH85" s="521"/>
      <c r="AI85" s="521"/>
      <c r="AJ85" s="522"/>
    </row>
    <row r="86" spans="1:36" x14ac:dyDescent="0.25">
      <c r="A86" s="142"/>
      <c r="B86" s="875" t="s">
        <v>478</v>
      </c>
      <c r="C86" s="875"/>
      <c r="D86" s="875"/>
      <c r="E86" s="875"/>
      <c r="F86" s="875"/>
      <c r="G86" s="877" t="str">
        <f>'CARGAR datos'!E29</f>
        <v>BAHIA BLANCA</v>
      </c>
      <c r="H86" s="877"/>
      <c r="I86" s="877"/>
      <c r="J86" s="877"/>
      <c r="K86" s="877"/>
      <c r="L86" s="877"/>
      <c r="M86" s="877"/>
      <c r="N86" s="877"/>
      <c r="O86" s="877"/>
      <c r="P86" s="877"/>
      <c r="Q86" s="877"/>
      <c r="R86" s="148"/>
      <c r="S86" s="148"/>
      <c r="T86" s="141"/>
      <c r="U86" s="141"/>
      <c r="V86" s="141"/>
      <c r="W86" s="148"/>
      <c r="X86" s="148"/>
      <c r="Y86" s="148"/>
      <c r="Z86" s="148"/>
      <c r="AA86" s="148"/>
      <c r="AB86" s="148"/>
      <c r="AC86" s="148"/>
      <c r="AD86" s="141"/>
      <c r="AE86" s="141"/>
      <c r="AF86" s="141"/>
      <c r="AG86" s="141"/>
      <c r="AH86" s="141"/>
      <c r="AI86" s="141"/>
      <c r="AJ86" s="143"/>
    </row>
    <row r="87" spans="1:36" x14ac:dyDescent="0.25">
      <c r="A87" s="142"/>
      <c r="B87" s="875" t="s">
        <v>527</v>
      </c>
      <c r="C87" s="875"/>
      <c r="D87" s="875"/>
      <c r="E87" s="875"/>
      <c r="F87" s="875"/>
      <c r="G87" s="875"/>
      <c r="H87" s="877" t="str">
        <f>'CARGAR datos'!E18</f>
        <v>-</v>
      </c>
      <c r="I87" s="877"/>
      <c r="J87" s="877"/>
      <c r="K87" s="877"/>
      <c r="L87" s="877"/>
      <c r="M87" s="877"/>
      <c r="N87" s="877"/>
      <c r="O87" s="877"/>
      <c r="P87" s="877"/>
      <c r="Q87" s="877"/>
      <c r="R87" s="877"/>
      <c r="S87" s="877"/>
      <c r="T87" s="877"/>
      <c r="U87" s="877"/>
      <c r="V87" s="877"/>
      <c r="W87" s="141"/>
      <c r="X87" s="141"/>
      <c r="Y87" s="141"/>
      <c r="Z87" s="141"/>
      <c r="AA87" s="141"/>
      <c r="AB87" s="141"/>
      <c r="AC87" s="141"/>
      <c r="AD87" s="141"/>
      <c r="AE87" s="141"/>
      <c r="AF87" s="141"/>
      <c r="AG87" s="141"/>
      <c r="AH87" s="141"/>
      <c r="AI87" s="141"/>
      <c r="AJ87" s="143"/>
    </row>
    <row r="88" spans="1:36" x14ac:dyDescent="0.25">
      <c r="A88" s="142"/>
      <c r="B88" s="875" t="s">
        <v>270</v>
      </c>
      <c r="C88" s="875"/>
      <c r="D88" s="875"/>
      <c r="E88" s="875"/>
      <c r="F88" s="875"/>
      <c r="G88" s="877" t="str">
        <f>'CARGAR datos'!E23</f>
        <v>-</v>
      </c>
      <c r="H88" s="877"/>
      <c r="I88" s="877"/>
      <c r="J88" s="877"/>
      <c r="K88" s="877"/>
      <c r="L88" s="877"/>
      <c r="M88" s="148"/>
      <c r="N88" s="148"/>
      <c r="O88" s="148"/>
      <c r="P88" s="148"/>
      <c r="Q88" s="148"/>
      <c r="R88" s="148"/>
      <c r="S88" s="148"/>
      <c r="T88" s="148"/>
      <c r="U88" s="148"/>
      <c r="V88" s="148"/>
      <c r="W88" s="141"/>
      <c r="X88" s="141"/>
      <c r="Y88" s="141"/>
      <c r="Z88" s="141"/>
      <c r="AA88" s="148"/>
      <c r="AB88" s="148"/>
      <c r="AC88" s="148"/>
      <c r="AD88" s="148"/>
      <c r="AE88" s="148"/>
      <c r="AF88" s="141"/>
      <c r="AG88" s="141"/>
      <c r="AH88" s="141"/>
      <c r="AI88" s="141"/>
      <c r="AJ88" s="143"/>
    </row>
    <row r="89" spans="1:36" ht="15.75" thickBot="1" x14ac:dyDescent="0.3">
      <c r="A89" s="145"/>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7"/>
    </row>
    <row r="90" spans="1:36" x14ac:dyDescent="0.25">
      <c r="A90" s="1203"/>
      <c r="B90" s="1204"/>
      <c r="C90" s="1204"/>
      <c r="D90" s="1204"/>
      <c r="E90" s="1204"/>
      <c r="F90" s="1204"/>
      <c r="G90" s="1204"/>
      <c r="H90" s="1204"/>
      <c r="I90" s="1204"/>
      <c r="J90" s="1204"/>
      <c r="K90" s="1204"/>
      <c r="L90" s="1204"/>
      <c r="M90" s="1204"/>
      <c r="N90" s="1204"/>
      <c r="O90" s="1204"/>
      <c r="P90" s="1204"/>
      <c r="Q90" s="1204"/>
      <c r="R90" s="1204"/>
      <c r="S90" s="1204"/>
      <c r="T90" s="1204"/>
      <c r="U90" s="1204"/>
      <c r="V90" s="1204"/>
      <c r="W90" s="1204"/>
      <c r="X90" s="1204"/>
      <c r="Y90" s="1204"/>
      <c r="Z90" s="1204"/>
      <c r="AA90" s="1204"/>
      <c r="AB90" s="1204"/>
      <c r="AC90" s="1204"/>
      <c r="AD90" s="1204"/>
      <c r="AE90" s="1204"/>
      <c r="AF90" s="1204"/>
      <c r="AG90" s="1204"/>
      <c r="AH90" s="1204"/>
      <c r="AI90" s="1204"/>
      <c r="AJ90" s="1205"/>
    </row>
    <row r="91" spans="1:36" x14ac:dyDescent="0.25">
      <c r="A91" s="1045"/>
      <c r="B91" s="1046"/>
      <c r="C91" s="1046"/>
      <c r="D91" s="1046"/>
      <c r="E91" s="1046"/>
      <c r="F91" s="1046"/>
      <c r="G91" s="1046"/>
      <c r="H91" s="1046"/>
      <c r="I91" s="1046"/>
      <c r="J91" s="1046"/>
      <c r="K91" s="1046"/>
      <c r="L91" s="1046"/>
      <c r="M91" s="1046"/>
      <c r="N91" s="1046"/>
      <c r="O91" s="1046"/>
      <c r="P91" s="1046"/>
      <c r="Q91" s="1046"/>
      <c r="R91" s="1046"/>
      <c r="S91" s="1046"/>
      <c r="T91" s="1046"/>
      <c r="U91" s="1046"/>
      <c r="V91" s="1046"/>
      <c r="W91" s="1046"/>
      <c r="X91" s="1046"/>
      <c r="Y91" s="1046"/>
      <c r="Z91" s="1046"/>
      <c r="AA91" s="1046"/>
      <c r="AB91" s="1046"/>
      <c r="AC91" s="1046"/>
      <c r="AD91" s="1046"/>
      <c r="AE91" s="1046"/>
      <c r="AF91" s="1046"/>
      <c r="AG91" s="1046"/>
      <c r="AH91" s="1046"/>
      <c r="AI91" s="1046"/>
      <c r="AJ91" s="1047"/>
    </row>
    <row r="92" spans="1:36" x14ac:dyDescent="0.25">
      <c r="A92" s="1045"/>
      <c r="B92" s="1046"/>
      <c r="C92" s="1046"/>
      <c r="D92" s="1046"/>
      <c r="E92" s="1046"/>
      <c r="F92" s="1046"/>
      <c r="G92" s="1046"/>
      <c r="H92" s="1046"/>
      <c r="I92" s="1046"/>
      <c r="J92" s="1046"/>
      <c r="K92" s="1046"/>
      <c r="L92" s="1046"/>
      <c r="M92" s="1046"/>
      <c r="N92" s="1046"/>
      <c r="O92" s="1046"/>
      <c r="P92" s="1046"/>
      <c r="Q92" s="1046"/>
      <c r="R92" s="1046"/>
      <c r="S92" s="1046"/>
      <c r="T92" s="1046"/>
      <c r="U92" s="1046"/>
      <c r="V92" s="1046"/>
      <c r="W92" s="1046"/>
      <c r="X92" s="1046"/>
      <c r="Y92" s="1046"/>
      <c r="Z92" s="1046"/>
      <c r="AA92" s="1046"/>
      <c r="AB92" s="1046"/>
      <c r="AC92" s="1046"/>
      <c r="AD92" s="1046"/>
      <c r="AE92" s="1046"/>
      <c r="AF92" s="1046"/>
      <c r="AG92" s="1046"/>
      <c r="AH92" s="1046"/>
      <c r="AI92" s="1046"/>
      <c r="AJ92" s="1047"/>
    </row>
    <row r="93" spans="1:36" x14ac:dyDescent="0.25">
      <c r="A93" s="1045"/>
      <c r="B93" s="1046"/>
      <c r="C93" s="1046"/>
      <c r="D93" s="1046"/>
      <c r="E93" s="1046"/>
      <c r="F93" s="1046"/>
      <c r="G93" s="1046"/>
      <c r="H93" s="1046"/>
      <c r="I93" s="1046"/>
      <c r="J93" s="1046"/>
      <c r="K93" s="1046"/>
      <c r="L93" s="1046"/>
      <c r="M93" s="1046"/>
      <c r="N93" s="1046"/>
      <c r="O93" s="1046"/>
      <c r="P93" s="1046"/>
      <c r="Q93" s="1046"/>
      <c r="R93" s="1046"/>
      <c r="S93" s="1046"/>
      <c r="T93" s="1046"/>
      <c r="U93" s="1046"/>
      <c r="V93" s="1046"/>
      <c r="W93" s="1046"/>
      <c r="X93" s="1046"/>
      <c r="Y93" s="1046"/>
      <c r="Z93" s="1046"/>
      <c r="AA93" s="1046"/>
      <c r="AB93" s="1046"/>
      <c r="AC93" s="1046"/>
      <c r="AD93" s="1046"/>
      <c r="AE93" s="1046"/>
      <c r="AF93" s="1046"/>
      <c r="AG93" s="1046"/>
      <c r="AH93" s="1046"/>
      <c r="AI93" s="1046"/>
      <c r="AJ93" s="1047"/>
    </row>
    <row r="94" spans="1:36" x14ac:dyDescent="0.25">
      <c r="A94" s="1045"/>
      <c r="B94" s="1046"/>
      <c r="C94" s="1046"/>
      <c r="D94" s="1046"/>
      <c r="E94" s="1046"/>
      <c r="F94" s="1046"/>
      <c r="G94" s="1046"/>
      <c r="H94" s="1046"/>
      <c r="I94" s="1046"/>
      <c r="J94" s="1046"/>
      <c r="K94" s="1046"/>
      <c r="L94" s="1046"/>
      <c r="M94" s="1046"/>
      <c r="N94" s="1046"/>
      <c r="O94" s="1046"/>
      <c r="P94" s="1046"/>
      <c r="Q94" s="1046"/>
      <c r="R94" s="1046"/>
      <c r="S94" s="1046"/>
      <c r="T94" s="1046"/>
      <c r="U94" s="1046"/>
      <c r="V94" s="1046"/>
      <c r="W94" s="1046"/>
      <c r="X94" s="1046"/>
      <c r="Y94" s="1046"/>
      <c r="Z94" s="1046"/>
      <c r="AA94" s="1046"/>
      <c r="AB94" s="1046"/>
      <c r="AC94" s="1046"/>
      <c r="AD94" s="1046"/>
      <c r="AE94" s="1046"/>
      <c r="AF94" s="1046"/>
      <c r="AG94" s="1046"/>
      <c r="AH94" s="1046"/>
      <c r="AI94" s="1046"/>
      <c r="AJ94" s="1047"/>
    </row>
    <row r="95" spans="1:36" x14ac:dyDescent="0.25">
      <c r="A95" s="1045"/>
      <c r="B95" s="1046"/>
      <c r="C95" s="1046"/>
      <c r="D95" s="1046"/>
      <c r="E95" s="1046"/>
      <c r="F95" s="1046"/>
      <c r="G95" s="1046"/>
      <c r="H95" s="1046"/>
      <c r="I95" s="1046"/>
      <c r="J95" s="1046"/>
      <c r="K95" s="1046"/>
      <c r="L95" s="1046"/>
      <c r="M95" s="1046"/>
      <c r="N95" s="1046"/>
      <c r="O95" s="1046"/>
      <c r="P95" s="1046"/>
      <c r="Q95" s="1046"/>
      <c r="R95" s="1046"/>
      <c r="S95" s="1046"/>
      <c r="T95" s="1046"/>
      <c r="U95" s="1046"/>
      <c r="V95" s="1046"/>
      <c r="W95" s="1046"/>
      <c r="X95" s="1046"/>
      <c r="Y95" s="1046"/>
      <c r="Z95" s="1046"/>
      <c r="AA95" s="1046"/>
      <c r="AB95" s="1046"/>
      <c r="AC95" s="1046"/>
      <c r="AD95" s="1046"/>
      <c r="AE95" s="1046"/>
      <c r="AF95" s="1046"/>
      <c r="AG95" s="1046"/>
      <c r="AH95" s="1046"/>
      <c r="AI95" s="1046"/>
      <c r="AJ95" s="1047"/>
    </row>
    <row r="96" spans="1:36" x14ac:dyDescent="0.25">
      <c r="A96" s="1045"/>
      <c r="B96" s="1046"/>
      <c r="C96" s="1046"/>
      <c r="D96" s="1046"/>
      <c r="E96" s="1046"/>
      <c r="F96" s="1046"/>
      <c r="G96" s="1046"/>
      <c r="H96" s="1046"/>
      <c r="I96" s="1046"/>
      <c r="J96" s="1046"/>
      <c r="K96" s="1046"/>
      <c r="L96" s="1046"/>
      <c r="M96" s="1046"/>
      <c r="N96" s="1046"/>
      <c r="O96" s="1046"/>
      <c r="P96" s="1046"/>
      <c r="Q96" s="1046"/>
      <c r="R96" s="1046"/>
      <c r="S96" s="1046"/>
      <c r="T96" s="1046"/>
      <c r="U96" s="1046"/>
      <c r="V96" s="1046"/>
      <c r="W96" s="1046"/>
      <c r="X96" s="1046"/>
      <c r="Y96" s="1046"/>
      <c r="Z96" s="1046"/>
      <c r="AA96" s="1046"/>
      <c r="AB96" s="1046"/>
      <c r="AC96" s="1046"/>
      <c r="AD96" s="1046"/>
      <c r="AE96" s="1046"/>
      <c r="AF96" s="1046"/>
      <c r="AG96" s="1046"/>
      <c r="AH96" s="1046"/>
      <c r="AI96" s="1046"/>
      <c r="AJ96" s="1047"/>
    </row>
    <row r="97" spans="1:36" x14ac:dyDescent="0.25">
      <c r="A97" s="1045"/>
      <c r="B97" s="1046"/>
      <c r="C97" s="1046"/>
      <c r="D97" s="1046"/>
      <c r="E97" s="1046"/>
      <c r="F97" s="1046"/>
      <c r="G97" s="1046"/>
      <c r="H97" s="1046"/>
      <c r="I97" s="1046"/>
      <c r="J97" s="1046"/>
      <c r="K97" s="1046"/>
      <c r="L97" s="1046"/>
      <c r="M97" s="1046"/>
      <c r="N97" s="1046"/>
      <c r="O97" s="1046"/>
      <c r="P97" s="1046"/>
      <c r="Q97" s="1046"/>
      <c r="R97" s="1046"/>
      <c r="S97" s="1046"/>
      <c r="T97" s="1046"/>
      <c r="U97" s="1046"/>
      <c r="V97" s="1046"/>
      <c r="W97" s="1046"/>
      <c r="X97" s="1046"/>
      <c r="Y97" s="1046"/>
      <c r="Z97" s="1046"/>
      <c r="AA97" s="1046"/>
      <c r="AB97" s="1046"/>
      <c r="AC97" s="1046"/>
      <c r="AD97" s="1046"/>
      <c r="AE97" s="1046"/>
      <c r="AF97" s="1046"/>
      <c r="AG97" s="1046"/>
      <c r="AH97" s="1046"/>
      <c r="AI97" s="1046"/>
      <c r="AJ97" s="1047"/>
    </row>
    <row r="98" spans="1:36" x14ac:dyDescent="0.25">
      <c r="A98" s="1045"/>
      <c r="B98" s="1046"/>
      <c r="C98" s="1046"/>
      <c r="D98" s="1046"/>
      <c r="E98" s="1046"/>
      <c r="F98" s="1046"/>
      <c r="G98" s="1046"/>
      <c r="H98" s="1046"/>
      <c r="I98" s="1046"/>
      <c r="J98" s="1046"/>
      <c r="K98" s="1046"/>
      <c r="L98" s="1046"/>
      <c r="M98" s="1046"/>
      <c r="N98" s="1046"/>
      <c r="O98" s="1046"/>
      <c r="P98" s="1046"/>
      <c r="Q98" s="1046"/>
      <c r="R98" s="1046"/>
      <c r="S98" s="1046"/>
      <c r="T98" s="1046"/>
      <c r="U98" s="1046"/>
      <c r="V98" s="1046"/>
      <c r="W98" s="1046"/>
      <c r="X98" s="1046"/>
      <c r="Y98" s="1046"/>
      <c r="Z98" s="1046"/>
      <c r="AA98" s="1046"/>
      <c r="AB98" s="1046"/>
      <c r="AC98" s="1046"/>
      <c r="AD98" s="1046"/>
      <c r="AE98" s="1046"/>
      <c r="AF98" s="1046"/>
      <c r="AG98" s="1046"/>
      <c r="AH98" s="1046"/>
      <c r="AI98" s="1046"/>
      <c r="AJ98" s="1047"/>
    </row>
    <row r="99" spans="1:36" x14ac:dyDescent="0.25">
      <c r="A99" s="1045"/>
      <c r="B99" s="1046"/>
      <c r="C99" s="1046"/>
      <c r="D99" s="1046"/>
      <c r="E99" s="1046"/>
      <c r="F99" s="1046"/>
      <c r="G99" s="1046"/>
      <c r="H99" s="1046"/>
      <c r="I99" s="1046"/>
      <c r="J99" s="1046"/>
      <c r="K99" s="1046"/>
      <c r="L99" s="1046"/>
      <c r="M99" s="1046"/>
      <c r="N99" s="1046"/>
      <c r="O99" s="1046"/>
      <c r="P99" s="1046"/>
      <c r="Q99" s="1046"/>
      <c r="R99" s="1046"/>
      <c r="S99" s="1046"/>
      <c r="T99" s="1046"/>
      <c r="U99" s="1046"/>
      <c r="V99" s="1046"/>
      <c r="W99" s="1046"/>
      <c r="X99" s="1046"/>
      <c r="Y99" s="1046"/>
      <c r="Z99" s="1046"/>
      <c r="AA99" s="1046"/>
      <c r="AB99" s="1046"/>
      <c r="AC99" s="1046"/>
      <c r="AD99" s="1046"/>
      <c r="AE99" s="1046"/>
      <c r="AF99" s="1046"/>
      <c r="AG99" s="1046"/>
      <c r="AH99" s="1046"/>
      <c r="AI99" s="1046"/>
      <c r="AJ99" s="1047"/>
    </row>
    <row r="100" spans="1:36" x14ac:dyDescent="0.25">
      <c r="A100" s="1045"/>
      <c r="B100" s="1046"/>
      <c r="C100" s="1046"/>
      <c r="D100" s="1046"/>
      <c r="E100" s="1046"/>
      <c r="F100" s="1046"/>
      <c r="G100" s="1046"/>
      <c r="H100" s="1046"/>
      <c r="I100" s="1046"/>
      <c r="J100" s="1046"/>
      <c r="K100" s="1046"/>
      <c r="L100" s="1046"/>
      <c r="M100" s="1046"/>
      <c r="N100" s="1046"/>
      <c r="O100" s="1046"/>
      <c r="P100" s="1046"/>
      <c r="Q100" s="1046"/>
      <c r="R100" s="1046"/>
      <c r="S100" s="1046"/>
      <c r="T100" s="1046"/>
      <c r="U100" s="1046"/>
      <c r="V100" s="1046"/>
      <c r="W100" s="1046"/>
      <c r="X100" s="1046"/>
      <c r="Y100" s="1046"/>
      <c r="Z100" s="1046"/>
      <c r="AA100" s="1046"/>
      <c r="AB100" s="1046"/>
      <c r="AC100" s="1046"/>
      <c r="AD100" s="1046"/>
      <c r="AE100" s="1046"/>
      <c r="AF100" s="1046"/>
      <c r="AG100" s="1046"/>
      <c r="AH100" s="1046"/>
      <c r="AI100" s="1046"/>
      <c r="AJ100" s="1047"/>
    </row>
    <row r="101" spans="1:36" x14ac:dyDescent="0.25">
      <c r="A101" s="1045"/>
      <c r="B101" s="1046"/>
      <c r="C101" s="1046"/>
      <c r="D101" s="1046"/>
      <c r="E101" s="1046"/>
      <c r="F101" s="1046"/>
      <c r="G101" s="1046"/>
      <c r="H101" s="1046"/>
      <c r="I101" s="1046"/>
      <c r="J101" s="1046"/>
      <c r="K101" s="1046"/>
      <c r="L101" s="1046"/>
      <c r="M101" s="1046"/>
      <c r="N101" s="1046"/>
      <c r="O101" s="1046"/>
      <c r="P101" s="1046"/>
      <c r="Q101" s="1046"/>
      <c r="R101" s="1046"/>
      <c r="S101" s="1046"/>
      <c r="T101" s="1046"/>
      <c r="U101" s="1046"/>
      <c r="V101" s="1046"/>
      <c r="W101" s="1046"/>
      <c r="X101" s="1046"/>
      <c r="Y101" s="1046"/>
      <c r="Z101" s="1046"/>
      <c r="AA101" s="1046"/>
      <c r="AB101" s="1046"/>
      <c r="AC101" s="1046"/>
      <c r="AD101" s="1046"/>
      <c r="AE101" s="1046"/>
      <c r="AF101" s="1046"/>
      <c r="AG101" s="1046"/>
      <c r="AH101" s="1046"/>
      <c r="AI101" s="1046"/>
      <c r="AJ101" s="1047"/>
    </row>
    <row r="102" spans="1:36" x14ac:dyDescent="0.25">
      <c r="A102" s="1045"/>
      <c r="B102" s="1046"/>
      <c r="C102" s="1046"/>
      <c r="D102" s="1046"/>
      <c r="E102" s="1046"/>
      <c r="F102" s="1046"/>
      <c r="G102" s="1046"/>
      <c r="H102" s="1046"/>
      <c r="I102" s="1046"/>
      <c r="J102" s="1046"/>
      <c r="K102" s="1046"/>
      <c r="L102" s="1046"/>
      <c r="M102" s="1046"/>
      <c r="N102" s="1046"/>
      <c r="O102" s="1046"/>
      <c r="P102" s="1046"/>
      <c r="Q102" s="1046"/>
      <c r="R102" s="1046"/>
      <c r="S102" s="1046"/>
      <c r="T102" s="1046"/>
      <c r="U102" s="1046"/>
      <c r="V102" s="1046"/>
      <c r="W102" s="1046"/>
      <c r="X102" s="1046"/>
      <c r="Y102" s="1046"/>
      <c r="Z102" s="1046"/>
      <c r="AA102" s="1046"/>
      <c r="AB102" s="1046"/>
      <c r="AC102" s="1046"/>
      <c r="AD102" s="1046"/>
      <c r="AE102" s="1046"/>
      <c r="AF102" s="1046"/>
      <c r="AG102" s="1046"/>
      <c r="AH102" s="1046"/>
      <c r="AI102" s="1046"/>
      <c r="AJ102" s="1047"/>
    </row>
    <row r="103" spans="1:36" x14ac:dyDescent="0.25">
      <c r="A103" s="1045"/>
      <c r="B103" s="1046"/>
      <c r="C103" s="1046"/>
      <c r="D103" s="1046"/>
      <c r="E103" s="1046"/>
      <c r="F103" s="1046"/>
      <c r="G103" s="1046"/>
      <c r="H103" s="1046"/>
      <c r="I103" s="1046"/>
      <c r="J103" s="1046"/>
      <c r="K103" s="1046"/>
      <c r="L103" s="1046"/>
      <c r="M103" s="1046"/>
      <c r="N103" s="1046"/>
      <c r="O103" s="1046"/>
      <c r="P103" s="1046"/>
      <c r="Q103" s="1046"/>
      <c r="R103" s="1046"/>
      <c r="S103" s="1046"/>
      <c r="T103" s="1046"/>
      <c r="U103" s="1046"/>
      <c r="V103" s="1046"/>
      <c r="W103" s="1046"/>
      <c r="X103" s="1046"/>
      <c r="Y103" s="1046"/>
      <c r="Z103" s="1046"/>
      <c r="AA103" s="1046"/>
      <c r="AB103" s="1046"/>
      <c r="AC103" s="1046"/>
      <c r="AD103" s="1046"/>
      <c r="AE103" s="1046"/>
      <c r="AF103" s="1046"/>
      <c r="AG103" s="1046"/>
      <c r="AH103" s="1046"/>
      <c r="AI103" s="1046"/>
      <c r="AJ103" s="1047"/>
    </row>
    <row r="104" spans="1:36" x14ac:dyDescent="0.25">
      <c r="A104" s="1045"/>
      <c r="B104" s="1046"/>
      <c r="C104" s="1046"/>
      <c r="D104" s="1046"/>
      <c r="E104" s="1046"/>
      <c r="F104" s="1046"/>
      <c r="G104" s="1046"/>
      <c r="H104" s="1046"/>
      <c r="I104" s="1046"/>
      <c r="J104" s="1046"/>
      <c r="K104" s="1046"/>
      <c r="L104" s="1046"/>
      <c r="M104" s="1046"/>
      <c r="N104" s="1046"/>
      <c r="O104" s="1046"/>
      <c r="P104" s="1046"/>
      <c r="Q104" s="1046"/>
      <c r="R104" s="1046"/>
      <c r="S104" s="1046"/>
      <c r="T104" s="1046"/>
      <c r="U104" s="1046"/>
      <c r="V104" s="1046"/>
      <c r="W104" s="1046"/>
      <c r="X104" s="1046"/>
      <c r="Y104" s="1046"/>
      <c r="Z104" s="1046"/>
      <c r="AA104" s="1046"/>
      <c r="AB104" s="1046"/>
      <c r="AC104" s="1046"/>
      <c r="AD104" s="1046"/>
      <c r="AE104" s="1046"/>
      <c r="AF104" s="1046"/>
      <c r="AG104" s="1046"/>
      <c r="AH104" s="1046"/>
      <c r="AI104" s="1046"/>
      <c r="AJ104" s="1047"/>
    </row>
    <row r="105" spans="1:36" x14ac:dyDescent="0.25">
      <c r="A105" s="1045"/>
      <c r="B105" s="1046"/>
      <c r="C105" s="1046"/>
      <c r="D105" s="1046"/>
      <c r="E105" s="1046"/>
      <c r="F105" s="1046"/>
      <c r="G105" s="1046"/>
      <c r="H105" s="1046"/>
      <c r="I105" s="1046"/>
      <c r="J105" s="1046"/>
      <c r="K105" s="1046"/>
      <c r="L105" s="1046"/>
      <c r="M105" s="1046"/>
      <c r="N105" s="1046"/>
      <c r="O105" s="1046"/>
      <c r="P105" s="1046"/>
      <c r="Q105" s="1046"/>
      <c r="R105" s="1046"/>
      <c r="S105" s="1046"/>
      <c r="T105" s="1046"/>
      <c r="U105" s="1046"/>
      <c r="V105" s="1046"/>
      <c r="W105" s="1046"/>
      <c r="X105" s="1046"/>
      <c r="Y105" s="1046"/>
      <c r="Z105" s="1046"/>
      <c r="AA105" s="1046"/>
      <c r="AB105" s="1046"/>
      <c r="AC105" s="1046"/>
      <c r="AD105" s="1046"/>
      <c r="AE105" s="1046"/>
      <c r="AF105" s="1046"/>
      <c r="AG105" s="1046"/>
      <c r="AH105" s="1046"/>
      <c r="AI105" s="1046"/>
      <c r="AJ105" s="1047"/>
    </row>
    <row r="106" spans="1:36" x14ac:dyDescent="0.25">
      <c r="A106" s="1045"/>
      <c r="B106" s="1046"/>
      <c r="C106" s="1046"/>
      <c r="D106" s="1046"/>
      <c r="E106" s="1046"/>
      <c r="F106" s="1046"/>
      <c r="G106" s="1046"/>
      <c r="H106" s="1046"/>
      <c r="I106" s="1046"/>
      <c r="J106" s="1046"/>
      <c r="K106" s="1046"/>
      <c r="L106" s="1046"/>
      <c r="M106" s="1046"/>
      <c r="N106" s="1046"/>
      <c r="O106" s="1046"/>
      <c r="P106" s="1046"/>
      <c r="Q106" s="1046"/>
      <c r="R106" s="1046"/>
      <c r="S106" s="1046"/>
      <c r="T106" s="1046"/>
      <c r="U106" s="1046"/>
      <c r="V106" s="1046"/>
      <c r="W106" s="1046"/>
      <c r="X106" s="1046"/>
      <c r="Y106" s="1046"/>
      <c r="Z106" s="1046"/>
      <c r="AA106" s="1046"/>
      <c r="AB106" s="1046"/>
      <c r="AC106" s="1046"/>
      <c r="AD106" s="1046"/>
      <c r="AE106" s="1046"/>
      <c r="AF106" s="1046"/>
      <c r="AG106" s="1046"/>
      <c r="AH106" s="1046"/>
      <c r="AI106" s="1046"/>
      <c r="AJ106" s="1047"/>
    </row>
    <row r="107" spans="1:36" x14ac:dyDescent="0.25">
      <c r="A107" s="1045"/>
      <c r="B107" s="1046"/>
      <c r="C107" s="1046"/>
      <c r="D107" s="1046"/>
      <c r="E107" s="1046"/>
      <c r="F107" s="1046"/>
      <c r="G107" s="1046"/>
      <c r="H107" s="1046"/>
      <c r="I107" s="1046"/>
      <c r="J107" s="1046"/>
      <c r="K107" s="1046"/>
      <c r="L107" s="1046"/>
      <c r="M107" s="1046"/>
      <c r="N107" s="1046"/>
      <c r="O107" s="1046"/>
      <c r="P107" s="1046"/>
      <c r="Q107" s="1046"/>
      <c r="R107" s="1046"/>
      <c r="S107" s="1046"/>
      <c r="T107" s="1046"/>
      <c r="U107" s="1046"/>
      <c r="V107" s="1046"/>
      <c r="W107" s="1046"/>
      <c r="X107" s="1046"/>
      <c r="Y107" s="1046"/>
      <c r="Z107" s="1046"/>
      <c r="AA107" s="1046"/>
      <c r="AB107" s="1046"/>
      <c r="AC107" s="1046"/>
      <c r="AD107" s="1046"/>
      <c r="AE107" s="1046"/>
      <c r="AF107" s="1046"/>
      <c r="AG107" s="1046"/>
      <c r="AH107" s="1046"/>
      <c r="AI107" s="1046"/>
      <c r="AJ107" s="1047"/>
    </row>
    <row r="108" spans="1:36" x14ac:dyDescent="0.25">
      <c r="A108" s="1045"/>
      <c r="B108" s="1046"/>
      <c r="C108" s="1046"/>
      <c r="D108" s="1046"/>
      <c r="E108" s="1046"/>
      <c r="F108" s="1046"/>
      <c r="G108" s="1046"/>
      <c r="H108" s="1046"/>
      <c r="I108" s="1046"/>
      <c r="J108" s="1046"/>
      <c r="K108" s="1046"/>
      <c r="L108" s="1046"/>
      <c r="M108" s="1046"/>
      <c r="N108" s="1046"/>
      <c r="O108" s="1046"/>
      <c r="P108" s="1046"/>
      <c r="Q108" s="1046"/>
      <c r="R108" s="1046"/>
      <c r="S108" s="1046"/>
      <c r="T108" s="1046"/>
      <c r="U108" s="1046"/>
      <c r="V108" s="1046"/>
      <c r="W108" s="1046"/>
      <c r="X108" s="1046"/>
      <c r="Y108" s="1046"/>
      <c r="Z108" s="1046"/>
      <c r="AA108" s="1046"/>
      <c r="AB108" s="1046"/>
      <c r="AC108" s="1046"/>
      <c r="AD108" s="1046"/>
      <c r="AE108" s="1046"/>
      <c r="AF108" s="1046"/>
      <c r="AG108" s="1046"/>
      <c r="AH108" s="1046"/>
      <c r="AI108" s="1046"/>
      <c r="AJ108" s="1047"/>
    </row>
    <row r="109" spans="1:36" x14ac:dyDescent="0.25">
      <c r="A109" s="1045"/>
      <c r="B109" s="1046"/>
      <c r="C109" s="1046"/>
      <c r="D109" s="1046"/>
      <c r="E109" s="1046"/>
      <c r="F109" s="1046"/>
      <c r="G109" s="1046"/>
      <c r="H109" s="1046"/>
      <c r="I109" s="1046"/>
      <c r="J109" s="1046"/>
      <c r="K109" s="1046"/>
      <c r="L109" s="1046"/>
      <c r="M109" s="1046"/>
      <c r="N109" s="1046"/>
      <c r="O109" s="1046"/>
      <c r="P109" s="1046"/>
      <c r="Q109" s="1046"/>
      <c r="R109" s="1046"/>
      <c r="S109" s="1046"/>
      <c r="T109" s="1046"/>
      <c r="U109" s="1046"/>
      <c r="V109" s="1046"/>
      <c r="W109" s="1046"/>
      <c r="X109" s="1046"/>
      <c r="Y109" s="1046"/>
      <c r="Z109" s="1046"/>
      <c r="AA109" s="1046"/>
      <c r="AB109" s="1046"/>
      <c r="AC109" s="1046"/>
      <c r="AD109" s="1046"/>
      <c r="AE109" s="1046"/>
      <c r="AF109" s="1046"/>
      <c r="AG109" s="1046"/>
      <c r="AH109" s="1046"/>
      <c r="AI109" s="1046"/>
      <c r="AJ109" s="1047"/>
    </row>
    <row r="110" spans="1:36" x14ac:dyDescent="0.25">
      <c r="A110" s="1045"/>
      <c r="B110" s="1046"/>
      <c r="C110" s="1046"/>
      <c r="D110" s="1046"/>
      <c r="E110" s="1046"/>
      <c r="F110" s="1046"/>
      <c r="G110" s="1046"/>
      <c r="H110" s="1046"/>
      <c r="I110" s="1046"/>
      <c r="J110" s="1046"/>
      <c r="K110" s="1046"/>
      <c r="L110" s="1046"/>
      <c r="M110" s="1046"/>
      <c r="N110" s="1046"/>
      <c r="O110" s="1046"/>
      <c r="P110" s="1046"/>
      <c r="Q110" s="1046"/>
      <c r="R110" s="1046"/>
      <c r="S110" s="1046"/>
      <c r="T110" s="1046"/>
      <c r="U110" s="1046"/>
      <c r="V110" s="1046"/>
      <c r="W110" s="1046"/>
      <c r="X110" s="1046"/>
      <c r="Y110" s="1046"/>
      <c r="Z110" s="1046"/>
      <c r="AA110" s="1046"/>
      <c r="AB110" s="1046"/>
      <c r="AC110" s="1046"/>
      <c r="AD110" s="1046"/>
      <c r="AE110" s="1046"/>
      <c r="AF110" s="1046"/>
      <c r="AG110" s="1046"/>
      <c r="AH110" s="1046"/>
      <c r="AI110" s="1046"/>
      <c r="AJ110" s="1047"/>
    </row>
    <row r="111" spans="1:36" x14ac:dyDescent="0.25">
      <c r="A111" s="1045"/>
      <c r="B111" s="1046"/>
      <c r="C111" s="1046"/>
      <c r="D111" s="1046"/>
      <c r="E111" s="1046"/>
      <c r="F111" s="1046"/>
      <c r="G111" s="1046"/>
      <c r="H111" s="1046"/>
      <c r="I111" s="1046"/>
      <c r="J111" s="1046"/>
      <c r="K111" s="1046"/>
      <c r="L111" s="1046"/>
      <c r="M111" s="1046"/>
      <c r="N111" s="1046"/>
      <c r="O111" s="1046"/>
      <c r="P111" s="1046"/>
      <c r="Q111" s="1046"/>
      <c r="R111" s="1046"/>
      <c r="S111" s="1046"/>
      <c r="T111" s="1046"/>
      <c r="U111" s="1046"/>
      <c r="V111" s="1046"/>
      <c r="W111" s="1046"/>
      <c r="X111" s="1046"/>
      <c r="Y111" s="1046"/>
      <c r="Z111" s="1046"/>
      <c r="AA111" s="1046"/>
      <c r="AB111" s="1046"/>
      <c r="AC111" s="1046"/>
      <c r="AD111" s="1046"/>
      <c r="AE111" s="1046"/>
      <c r="AF111" s="1046"/>
      <c r="AG111" s="1046"/>
      <c r="AH111" s="1046"/>
      <c r="AI111" s="1046"/>
      <c r="AJ111" s="1047"/>
    </row>
    <row r="112" spans="1:36" x14ac:dyDescent="0.25">
      <c r="A112" s="1045"/>
      <c r="B112" s="1046"/>
      <c r="C112" s="1046"/>
      <c r="D112" s="1046"/>
      <c r="E112" s="1046"/>
      <c r="F112" s="1046"/>
      <c r="G112" s="1046"/>
      <c r="H112" s="1046"/>
      <c r="I112" s="1046"/>
      <c r="J112" s="1046"/>
      <c r="K112" s="1046"/>
      <c r="L112" s="1046"/>
      <c r="M112" s="1046"/>
      <c r="N112" s="1046"/>
      <c r="O112" s="1046"/>
      <c r="P112" s="1046"/>
      <c r="Q112" s="1046"/>
      <c r="R112" s="1046"/>
      <c r="S112" s="1046"/>
      <c r="T112" s="1046"/>
      <c r="U112" s="1046"/>
      <c r="V112" s="1046"/>
      <c r="W112" s="1046"/>
      <c r="X112" s="1046"/>
      <c r="Y112" s="1046"/>
      <c r="Z112" s="1046"/>
      <c r="AA112" s="1046"/>
      <c r="AB112" s="1046"/>
      <c r="AC112" s="1046"/>
      <c r="AD112" s="1046"/>
      <c r="AE112" s="1046"/>
      <c r="AF112" s="1046"/>
      <c r="AG112" s="1046"/>
      <c r="AH112" s="1046"/>
      <c r="AI112" s="1046"/>
      <c r="AJ112" s="1047"/>
    </row>
    <row r="113" spans="1:36" x14ac:dyDescent="0.25">
      <c r="A113" s="1045"/>
      <c r="B113" s="1046"/>
      <c r="C113" s="1046"/>
      <c r="D113" s="1046"/>
      <c r="E113" s="1046"/>
      <c r="F113" s="1046"/>
      <c r="G113" s="1046"/>
      <c r="H113" s="1046"/>
      <c r="I113" s="1046"/>
      <c r="J113" s="1046"/>
      <c r="K113" s="1046"/>
      <c r="L113" s="1046"/>
      <c r="M113" s="1046"/>
      <c r="N113" s="1046"/>
      <c r="O113" s="1046"/>
      <c r="P113" s="1046"/>
      <c r="Q113" s="1046"/>
      <c r="R113" s="1046"/>
      <c r="S113" s="1046"/>
      <c r="T113" s="1046"/>
      <c r="U113" s="1046"/>
      <c r="V113" s="1046"/>
      <c r="W113" s="1046"/>
      <c r="X113" s="1046"/>
      <c r="Y113" s="1046"/>
      <c r="Z113" s="1046"/>
      <c r="AA113" s="1046"/>
      <c r="AB113" s="1046"/>
      <c r="AC113" s="1046"/>
      <c r="AD113" s="1046"/>
      <c r="AE113" s="1046"/>
      <c r="AF113" s="1046"/>
      <c r="AG113" s="1046"/>
      <c r="AH113" s="1046"/>
      <c r="AI113" s="1046"/>
      <c r="AJ113" s="1047"/>
    </row>
    <row r="114" spans="1:36" x14ac:dyDescent="0.25">
      <c r="A114" s="1045"/>
      <c r="B114" s="1046"/>
      <c r="C114" s="1046"/>
      <c r="D114" s="1046"/>
      <c r="E114" s="1046"/>
      <c r="F114" s="1046"/>
      <c r="G114" s="1046"/>
      <c r="H114" s="1046"/>
      <c r="I114" s="1046"/>
      <c r="J114" s="1046"/>
      <c r="K114" s="1046"/>
      <c r="L114" s="1046"/>
      <c r="M114" s="1046"/>
      <c r="N114" s="1046"/>
      <c r="O114" s="1046"/>
      <c r="P114" s="1046"/>
      <c r="Q114" s="1046"/>
      <c r="R114" s="1046"/>
      <c r="S114" s="1046"/>
      <c r="T114" s="1046"/>
      <c r="U114" s="1046"/>
      <c r="V114" s="1046"/>
      <c r="W114" s="1046"/>
      <c r="X114" s="1046"/>
      <c r="Y114" s="1046"/>
      <c r="Z114" s="1046"/>
      <c r="AA114" s="1046"/>
      <c r="AB114" s="1046"/>
      <c r="AC114" s="1046"/>
      <c r="AD114" s="1046"/>
      <c r="AE114" s="1046"/>
      <c r="AF114" s="1046"/>
      <c r="AG114" s="1046"/>
      <c r="AH114" s="1046"/>
      <c r="AI114" s="1046"/>
      <c r="AJ114" s="1047"/>
    </row>
    <row r="115" spans="1:36" x14ac:dyDescent="0.25">
      <c r="A115" s="1045"/>
      <c r="B115" s="1046"/>
      <c r="C115" s="1046"/>
      <c r="D115" s="1046"/>
      <c r="E115" s="1046"/>
      <c r="F115" s="1046"/>
      <c r="G115" s="1046"/>
      <c r="H115" s="1046"/>
      <c r="I115" s="1046"/>
      <c r="J115" s="1046"/>
      <c r="K115" s="1046"/>
      <c r="L115" s="1046"/>
      <c r="M115" s="1046"/>
      <c r="N115" s="1046"/>
      <c r="O115" s="1046"/>
      <c r="P115" s="1046"/>
      <c r="Q115" s="1046"/>
      <c r="R115" s="1046"/>
      <c r="S115" s="1046"/>
      <c r="T115" s="1046"/>
      <c r="U115" s="1046"/>
      <c r="V115" s="1046"/>
      <c r="W115" s="1046"/>
      <c r="X115" s="1046"/>
      <c r="Y115" s="1046"/>
      <c r="Z115" s="1046"/>
      <c r="AA115" s="1046"/>
      <c r="AB115" s="1046"/>
      <c r="AC115" s="1046"/>
      <c r="AD115" s="1046"/>
      <c r="AE115" s="1046"/>
      <c r="AF115" s="1046"/>
      <c r="AG115" s="1046"/>
      <c r="AH115" s="1046"/>
      <c r="AI115" s="1046"/>
      <c r="AJ115" s="1047"/>
    </row>
    <row r="116" spans="1:36" x14ac:dyDescent="0.25">
      <c r="A116" s="1045"/>
      <c r="B116" s="1046"/>
      <c r="C116" s="1046"/>
      <c r="D116" s="1046"/>
      <c r="E116" s="1046"/>
      <c r="F116" s="1046"/>
      <c r="G116" s="1046"/>
      <c r="H116" s="1046"/>
      <c r="I116" s="1046"/>
      <c r="J116" s="1046"/>
      <c r="K116" s="1046"/>
      <c r="L116" s="1046"/>
      <c r="M116" s="1046"/>
      <c r="N116" s="1046"/>
      <c r="O116" s="1046"/>
      <c r="P116" s="1046"/>
      <c r="Q116" s="1046"/>
      <c r="R116" s="1046"/>
      <c r="S116" s="1046"/>
      <c r="T116" s="1046"/>
      <c r="U116" s="1046"/>
      <c r="V116" s="1046"/>
      <c r="W116" s="1046"/>
      <c r="X116" s="1046"/>
      <c r="Y116" s="1046"/>
      <c r="Z116" s="1046"/>
      <c r="AA116" s="1046"/>
      <c r="AB116" s="1046"/>
      <c r="AC116" s="1046"/>
      <c r="AD116" s="1046"/>
      <c r="AE116" s="1046"/>
      <c r="AF116" s="1046"/>
      <c r="AG116" s="1046"/>
      <c r="AH116" s="1046"/>
      <c r="AI116" s="1046"/>
      <c r="AJ116" s="1047"/>
    </row>
    <row r="117" spans="1:36" x14ac:dyDescent="0.25">
      <c r="A117" s="1045"/>
      <c r="B117" s="1046"/>
      <c r="C117" s="1046"/>
      <c r="D117" s="1046"/>
      <c r="E117" s="1046"/>
      <c r="F117" s="1046"/>
      <c r="G117" s="1046"/>
      <c r="H117" s="1046"/>
      <c r="I117" s="1046"/>
      <c r="J117" s="1046"/>
      <c r="K117" s="1046"/>
      <c r="L117" s="1046"/>
      <c r="M117" s="1046"/>
      <c r="N117" s="1046"/>
      <c r="O117" s="1046"/>
      <c r="P117" s="1046"/>
      <c r="Q117" s="1046"/>
      <c r="R117" s="1046"/>
      <c r="S117" s="1046"/>
      <c r="T117" s="1046"/>
      <c r="U117" s="1046"/>
      <c r="V117" s="1046"/>
      <c r="W117" s="1046"/>
      <c r="X117" s="1046"/>
      <c r="Y117" s="1046"/>
      <c r="Z117" s="1046"/>
      <c r="AA117" s="1046"/>
      <c r="AB117" s="1046"/>
      <c r="AC117" s="1046"/>
      <c r="AD117" s="1046"/>
      <c r="AE117" s="1046"/>
      <c r="AF117" s="1046"/>
      <c r="AG117" s="1046"/>
      <c r="AH117" s="1046"/>
      <c r="AI117" s="1046"/>
      <c r="AJ117" s="1047"/>
    </row>
    <row r="118" spans="1:36" x14ac:dyDescent="0.25">
      <c r="A118" s="1045"/>
      <c r="B118" s="1046"/>
      <c r="C118" s="1046"/>
      <c r="D118" s="1046"/>
      <c r="E118" s="1046"/>
      <c r="F118" s="1046"/>
      <c r="G118" s="1046"/>
      <c r="H118" s="1046"/>
      <c r="I118" s="1046"/>
      <c r="J118" s="1046"/>
      <c r="K118" s="1046"/>
      <c r="L118" s="1046"/>
      <c r="M118" s="1046"/>
      <c r="N118" s="1046"/>
      <c r="O118" s="1046"/>
      <c r="P118" s="1046"/>
      <c r="Q118" s="1046"/>
      <c r="R118" s="1046"/>
      <c r="S118" s="1046"/>
      <c r="T118" s="1046"/>
      <c r="U118" s="1046"/>
      <c r="V118" s="1046"/>
      <c r="W118" s="1046"/>
      <c r="X118" s="1046"/>
      <c r="Y118" s="1046"/>
      <c r="Z118" s="1046"/>
      <c r="AA118" s="1046"/>
      <c r="AB118" s="1046"/>
      <c r="AC118" s="1046"/>
      <c r="AD118" s="1046"/>
      <c r="AE118" s="1046"/>
      <c r="AF118" s="1046"/>
      <c r="AG118" s="1046"/>
      <c r="AH118" s="1046"/>
      <c r="AI118" s="1046"/>
      <c r="AJ118" s="1047"/>
    </row>
    <row r="119" spans="1:36" x14ac:dyDescent="0.25">
      <c r="A119" s="1045"/>
      <c r="B119" s="1046"/>
      <c r="C119" s="1046"/>
      <c r="D119" s="1046"/>
      <c r="E119" s="1046"/>
      <c r="F119" s="1046"/>
      <c r="G119" s="1046"/>
      <c r="H119" s="1046"/>
      <c r="I119" s="1046"/>
      <c r="J119" s="1046"/>
      <c r="K119" s="1046"/>
      <c r="L119" s="1046"/>
      <c r="M119" s="1046"/>
      <c r="N119" s="1046"/>
      <c r="O119" s="1046"/>
      <c r="P119" s="1046"/>
      <c r="Q119" s="1046"/>
      <c r="R119" s="1046"/>
      <c r="S119" s="1046"/>
      <c r="T119" s="1046"/>
      <c r="U119" s="1046"/>
      <c r="V119" s="1046"/>
      <c r="W119" s="1046"/>
      <c r="X119" s="1046"/>
      <c r="Y119" s="1046"/>
      <c r="Z119" s="1046"/>
      <c r="AA119" s="1046"/>
      <c r="AB119" s="1046"/>
      <c r="AC119" s="1046"/>
      <c r="AD119" s="1046"/>
      <c r="AE119" s="1046"/>
      <c r="AF119" s="1046"/>
      <c r="AG119" s="1046"/>
      <c r="AH119" s="1046"/>
      <c r="AI119" s="1046"/>
      <c r="AJ119" s="1047"/>
    </row>
    <row r="120" spans="1:36" x14ac:dyDescent="0.25">
      <c r="A120" s="1045"/>
      <c r="B120" s="1046"/>
      <c r="C120" s="1046"/>
      <c r="D120" s="1046"/>
      <c r="E120" s="1046"/>
      <c r="F120" s="1046"/>
      <c r="G120" s="1046"/>
      <c r="H120" s="1046"/>
      <c r="I120" s="1046"/>
      <c r="J120" s="1046"/>
      <c r="K120" s="1046"/>
      <c r="L120" s="1046"/>
      <c r="M120" s="1046"/>
      <c r="N120" s="1046"/>
      <c r="O120" s="1046"/>
      <c r="P120" s="1046"/>
      <c r="Q120" s="1046"/>
      <c r="R120" s="1046"/>
      <c r="S120" s="1046"/>
      <c r="T120" s="1046"/>
      <c r="U120" s="1046"/>
      <c r="V120" s="1046"/>
      <c r="W120" s="1046"/>
      <c r="X120" s="1046"/>
      <c r="Y120" s="1046"/>
      <c r="Z120" s="1046"/>
      <c r="AA120" s="1046"/>
      <c r="AB120" s="1046"/>
      <c r="AC120" s="1046"/>
      <c r="AD120" s="1046"/>
      <c r="AE120" s="1046"/>
      <c r="AF120" s="1046"/>
      <c r="AG120" s="1046"/>
      <c r="AH120" s="1046"/>
      <c r="AI120" s="1046"/>
      <c r="AJ120" s="1047"/>
    </row>
    <row r="121" spans="1:36" x14ac:dyDescent="0.25">
      <c r="A121" s="1045"/>
      <c r="B121" s="1046"/>
      <c r="C121" s="1046"/>
      <c r="D121" s="1046"/>
      <c r="E121" s="1046"/>
      <c r="F121" s="1046"/>
      <c r="G121" s="1046"/>
      <c r="H121" s="1046"/>
      <c r="I121" s="1046"/>
      <c r="J121" s="1046"/>
      <c r="K121" s="1046"/>
      <c r="L121" s="1046"/>
      <c r="M121" s="1046"/>
      <c r="N121" s="1046"/>
      <c r="O121" s="1046"/>
      <c r="P121" s="1046"/>
      <c r="Q121" s="1046"/>
      <c r="R121" s="1046"/>
      <c r="S121" s="1046"/>
      <c r="T121" s="1046"/>
      <c r="U121" s="1046"/>
      <c r="V121" s="1046"/>
      <c r="W121" s="1046"/>
      <c r="X121" s="1046"/>
      <c r="Y121" s="1046"/>
      <c r="Z121" s="1046"/>
      <c r="AA121" s="1046"/>
      <c r="AB121" s="1046"/>
      <c r="AC121" s="1046"/>
      <c r="AD121" s="1046"/>
      <c r="AE121" s="1046"/>
      <c r="AF121" s="1046"/>
      <c r="AG121" s="1046"/>
      <c r="AH121" s="1046"/>
      <c r="AI121" s="1046"/>
      <c r="AJ121" s="1047"/>
    </row>
    <row r="122" spans="1:36" x14ac:dyDescent="0.25">
      <c r="A122" s="1045"/>
      <c r="B122" s="1046"/>
      <c r="C122" s="1046"/>
      <c r="D122" s="1046"/>
      <c r="E122" s="1046"/>
      <c r="F122" s="1046"/>
      <c r="G122" s="1046"/>
      <c r="H122" s="1046"/>
      <c r="I122" s="1046"/>
      <c r="J122" s="1046"/>
      <c r="K122" s="1046"/>
      <c r="L122" s="1046"/>
      <c r="M122" s="1046"/>
      <c r="N122" s="1046"/>
      <c r="O122" s="1046"/>
      <c r="P122" s="1046"/>
      <c r="Q122" s="1046"/>
      <c r="R122" s="1046"/>
      <c r="S122" s="1046"/>
      <c r="T122" s="1046"/>
      <c r="U122" s="1046"/>
      <c r="V122" s="1046"/>
      <c r="W122" s="1046"/>
      <c r="X122" s="1046"/>
      <c r="Y122" s="1046"/>
      <c r="Z122" s="1046"/>
      <c r="AA122" s="1046"/>
      <c r="AB122" s="1046"/>
      <c r="AC122" s="1046"/>
      <c r="AD122" s="1046"/>
      <c r="AE122" s="1046"/>
      <c r="AF122" s="1046"/>
      <c r="AG122" s="1046"/>
      <c r="AH122" s="1046"/>
      <c r="AI122" s="1046"/>
      <c r="AJ122" s="1047"/>
    </row>
    <row r="123" spans="1:36" x14ac:dyDescent="0.25">
      <c r="A123" s="1045"/>
      <c r="B123" s="1046"/>
      <c r="C123" s="1046"/>
      <c r="D123" s="1046"/>
      <c r="E123" s="1046"/>
      <c r="F123" s="1046"/>
      <c r="G123" s="1046"/>
      <c r="H123" s="1046"/>
      <c r="I123" s="1046"/>
      <c r="J123" s="1046"/>
      <c r="K123" s="1046"/>
      <c r="L123" s="1046"/>
      <c r="M123" s="1046"/>
      <c r="N123" s="1046"/>
      <c r="O123" s="1046"/>
      <c r="P123" s="1046"/>
      <c r="Q123" s="1046"/>
      <c r="R123" s="1046"/>
      <c r="S123" s="1046"/>
      <c r="T123" s="1046"/>
      <c r="U123" s="1046"/>
      <c r="V123" s="1046"/>
      <c r="W123" s="1046"/>
      <c r="X123" s="1046"/>
      <c r="Y123" s="1046"/>
      <c r="Z123" s="1046"/>
      <c r="AA123" s="1046"/>
      <c r="AB123" s="1046"/>
      <c r="AC123" s="1046"/>
      <c r="AD123" s="1046"/>
      <c r="AE123" s="1046"/>
      <c r="AF123" s="1046"/>
      <c r="AG123" s="1046"/>
      <c r="AH123" s="1046"/>
      <c r="AI123" s="1046"/>
      <c r="AJ123" s="1047"/>
    </row>
    <row r="124" spans="1:36" x14ac:dyDescent="0.25">
      <c r="A124" s="1045"/>
      <c r="B124" s="1046"/>
      <c r="C124" s="1046"/>
      <c r="D124" s="1046"/>
      <c r="E124" s="1046"/>
      <c r="F124" s="1046"/>
      <c r="G124" s="1046"/>
      <c r="H124" s="1046"/>
      <c r="I124" s="1046"/>
      <c r="J124" s="1046"/>
      <c r="K124" s="1046"/>
      <c r="L124" s="1046"/>
      <c r="M124" s="1046"/>
      <c r="N124" s="1046"/>
      <c r="O124" s="1046"/>
      <c r="P124" s="1046"/>
      <c r="Q124" s="1046"/>
      <c r="R124" s="1046"/>
      <c r="S124" s="1046"/>
      <c r="T124" s="1046"/>
      <c r="U124" s="1046"/>
      <c r="V124" s="1046"/>
      <c r="W124" s="1046"/>
      <c r="X124" s="1046"/>
      <c r="Y124" s="1046"/>
      <c r="Z124" s="1046"/>
      <c r="AA124" s="1046"/>
      <c r="AB124" s="1046"/>
      <c r="AC124" s="1046"/>
      <c r="AD124" s="1046"/>
      <c r="AE124" s="1046"/>
      <c r="AF124" s="1046"/>
      <c r="AG124" s="1046"/>
      <c r="AH124" s="1046"/>
      <c r="AI124" s="1046"/>
      <c r="AJ124" s="1047"/>
    </row>
    <row r="125" spans="1:36" x14ac:dyDescent="0.25">
      <c r="A125" s="1045"/>
      <c r="B125" s="1046"/>
      <c r="C125" s="1046"/>
      <c r="D125" s="1046"/>
      <c r="E125" s="1046"/>
      <c r="F125" s="1046"/>
      <c r="G125" s="1046"/>
      <c r="H125" s="1046"/>
      <c r="I125" s="1046"/>
      <c r="J125" s="1046"/>
      <c r="K125" s="1046"/>
      <c r="L125" s="1046"/>
      <c r="M125" s="1046"/>
      <c r="N125" s="1046"/>
      <c r="O125" s="1046"/>
      <c r="P125" s="1046"/>
      <c r="Q125" s="1046"/>
      <c r="R125" s="1046"/>
      <c r="S125" s="1046"/>
      <c r="T125" s="1046"/>
      <c r="U125" s="1046"/>
      <c r="V125" s="1046"/>
      <c r="W125" s="1046"/>
      <c r="X125" s="1046"/>
      <c r="Y125" s="1046"/>
      <c r="Z125" s="1046"/>
      <c r="AA125" s="1046"/>
      <c r="AB125" s="1046"/>
      <c r="AC125" s="1046"/>
      <c r="AD125" s="1046"/>
      <c r="AE125" s="1046"/>
      <c r="AF125" s="1046"/>
      <c r="AG125" s="1046"/>
      <c r="AH125" s="1046"/>
      <c r="AI125" s="1046"/>
      <c r="AJ125" s="1047"/>
    </row>
    <row r="126" spans="1:36" x14ac:dyDescent="0.25">
      <c r="A126" s="1045"/>
      <c r="B126" s="1046"/>
      <c r="C126" s="1046"/>
      <c r="D126" s="1046"/>
      <c r="E126" s="1046"/>
      <c r="F126" s="1046"/>
      <c r="G126" s="1046"/>
      <c r="H126" s="1046"/>
      <c r="I126" s="1046"/>
      <c r="J126" s="1046"/>
      <c r="K126" s="1046"/>
      <c r="L126" s="1046"/>
      <c r="M126" s="1046"/>
      <c r="N126" s="1046"/>
      <c r="O126" s="1046"/>
      <c r="P126" s="1046"/>
      <c r="Q126" s="1046"/>
      <c r="R126" s="1046"/>
      <c r="S126" s="1046"/>
      <c r="T126" s="1046"/>
      <c r="U126" s="1046"/>
      <c r="V126" s="1046"/>
      <c r="W126" s="1046"/>
      <c r="X126" s="1046"/>
      <c r="Y126" s="1046"/>
      <c r="Z126" s="1046"/>
      <c r="AA126" s="1046"/>
      <c r="AB126" s="1046"/>
      <c r="AC126" s="1046"/>
      <c r="AD126" s="1046"/>
      <c r="AE126" s="1046"/>
      <c r="AF126" s="1046"/>
      <c r="AG126" s="1046"/>
      <c r="AH126" s="1046"/>
      <c r="AI126" s="1046"/>
      <c r="AJ126" s="1047"/>
    </row>
    <row r="127" spans="1:36" x14ac:dyDescent="0.25">
      <c r="A127" s="1045"/>
      <c r="B127" s="1046"/>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7"/>
    </row>
    <row r="128" spans="1:36" x14ac:dyDescent="0.25">
      <c r="A128" s="1045"/>
      <c r="B128" s="1046"/>
      <c r="C128" s="1046"/>
      <c r="D128" s="1046"/>
      <c r="E128" s="1046"/>
      <c r="F128" s="1046"/>
      <c r="G128" s="1046"/>
      <c r="H128" s="1046"/>
      <c r="I128" s="1046"/>
      <c r="J128" s="1046"/>
      <c r="K128" s="1046"/>
      <c r="L128" s="1046"/>
      <c r="M128" s="1046"/>
      <c r="N128" s="1046"/>
      <c r="O128" s="1046"/>
      <c r="P128" s="1046"/>
      <c r="Q128" s="1046"/>
      <c r="R128" s="1046"/>
      <c r="S128" s="1046"/>
      <c r="T128" s="1046"/>
      <c r="U128" s="1046"/>
      <c r="V128" s="1046"/>
      <c r="W128" s="1046"/>
      <c r="X128" s="1046"/>
      <c r="Y128" s="1046"/>
      <c r="Z128" s="1046"/>
      <c r="AA128" s="1046"/>
      <c r="AB128" s="1046"/>
      <c r="AC128" s="1046"/>
      <c r="AD128" s="1046"/>
      <c r="AE128" s="1046"/>
      <c r="AF128" s="1046"/>
      <c r="AG128" s="1046"/>
      <c r="AH128" s="1046"/>
      <c r="AI128" s="1046"/>
      <c r="AJ128" s="1047"/>
    </row>
    <row r="129" spans="1:36" x14ac:dyDescent="0.25">
      <c r="A129" s="1045"/>
      <c r="B129" s="1046"/>
      <c r="C129" s="1046"/>
      <c r="D129" s="1046"/>
      <c r="E129" s="1046"/>
      <c r="F129" s="1046"/>
      <c r="G129" s="1046"/>
      <c r="H129" s="1046"/>
      <c r="I129" s="1046"/>
      <c r="J129" s="1046"/>
      <c r="K129" s="1046"/>
      <c r="L129" s="1046"/>
      <c r="M129" s="1046"/>
      <c r="N129" s="1046"/>
      <c r="O129" s="1046"/>
      <c r="P129" s="1046"/>
      <c r="Q129" s="1046"/>
      <c r="R129" s="1046"/>
      <c r="S129" s="1046"/>
      <c r="T129" s="1046"/>
      <c r="U129" s="1046"/>
      <c r="V129" s="1046"/>
      <c r="W129" s="1046"/>
      <c r="X129" s="1046"/>
      <c r="Y129" s="1046"/>
      <c r="Z129" s="1046"/>
      <c r="AA129" s="1046"/>
      <c r="AB129" s="1046"/>
      <c r="AC129" s="1046"/>
      <c r="AD129" s="1046"/>
      <c r="AE129" s="1046"/>
      <c r="AF129" s="1046"/>
      <c r="AG129" s="1046"/>
      <c r="AH129" s="1046"/>
      <c r="AI129" s="1046"/>
      <c r="AJ129" s="1047"/>
    </row>
    <row r="130" spans="1:36" x14ac:dyDescent="0.25">
      <c r="A130" s="1045"/>
      <c r="B130" s="1046"/>
      <c r="C130" s="1046"/>
      <c r="D130" s="1046"/>
      <c r="E130" s="1046"/>
      <c r="F130" s="1046"/>
      <c r="G130" s="1046"/>
      <c r="H130" s="1046"/>
      <c r="I130" s="1046"/>
      <c r="J130" s="1046"/>
      <c r="K130" s="1046"/>
      <c r="L130" s="1046"/>
      <c r="M130" s="1046"/>
      <c r="N130" s="1046"/>
      <c r="O130" s="1046"/>
      <c r="P130" s="1046"/>
      <c r="Q130" s="1046"/>
      <c r="R130" s="1046"/>
      <c r="S130" s="1046"/>
      <c r="T130" s="1046"/>
      <c r="U130" s="1046"/>
      <c r="V130" s="1046"/>
      <c r="W130" s="1046"/>
      <c r="X130" s="1046"/>
      <c r="Y130" s="1046"/>
      <c r="Z130" s="1046"/>
      <c r="AA130" s="1046"/>
      <c r="AB130" s="1046"/>
      <c r="AC130" s="1046"/>
      <c r="AD130" s="1046"/>
      <c r="AE130" s="1046"/>
      <c r="AF130" s="1046"/>
      <c r="AG130" s="1046"/>
      <c r="AH130" s="1046"/>
      <c r="AI130" s="1046"/>
      <c r="AJ130" s="1047"/>
    </row>
    <row r="131" spans="1:36" ht="15.75" thickBot="1" x14ac:dyDescent="0.3">
      <c r="A131" s="1056"/>
      <c r="B131" s="1057"/>
      <c r="C131" s="1057"/>
      <c r="D131" s="1057"/>
      <c r="E131" s="1057"/>
      <c r="F131" s="1057"/>
      <c r="G131" s="1057"/>
      <c r="H131" s="1057"/>
      <c r="I131" s="1057"/>
      <c r="J131" s="1057"/>
      <c r="K131" s="1057"/>
      <c r="L131" s="1057"/>
      <c r="M131" s="1057"/>
      <c r="N131" s="1057"/>
      <c r="O131" s="1057"/>
      <c r="P131" s="1057"/>
      <c r="Q131" s="1057"/>
      <c r="R131" s="1057"/>
      <c r="S131" s="1057"/>
      <c r="T131" s="1057"/>
      <c r="U131" s="1057"/>
      <c r="V131" s="1057"/>
      <c r="W131" s="1057"/>
      <c r="X131" s="1057"/>
      <c r="Y131" s="1057"/>
      <c r="Z131" s="1057"/>
      <c r="AA131" s="1057"/>
      <c r="AB131" s="1057"/>
      <c r="AC131" s="1057"/>
      <c r="AD131" s="1057"/>
      <c r="AE131" s="1057"/>
      <c r="AF131" s="1057"/>
      <c r="AG131" s="1057"/>
      <c r="AH131" s="1057"/>
      <c r="AI131" s="1057"/>
      <c r="AJ131" s="1058"/>
    </row>
    <row r="132" spans="1:36" x14ac:dyDescent="0.25">
      <c r="A132" s="861" t="s">
        <v>321</v>
      </c>
      <c r="B132" s="862"/>
      <c r="C132" s="862"/>
      <c r="D132" s="862"/>
      <c r="E132" s="862"/>
      <c r="F132" s="862"/>
      <c r="G132" s="862"/>
      <c r="H132" s="862"/>
      <c r="I132" s="863"/>
      <c r="J132" s="861" t="s">
        <v>322</v>
      </c>
      <c r="K132" s="862"/>
      <c r="L132" s="862"/>
      <c r="M132" s="862"/>
      <c r="N132" s="862"/>
      <c r="O132" s="862"/>
      <c r="P132" s="862"/>
      <c r="Q132" s="862"/>
      <c r="R132" s="863"/>
      <c r="S132" s="861" t="s">
        <v>324</v>
      </c>
      <c r="T132" s="862"/>
      <c r="U132" s="862"/>
      <c r="V132" s="862"/>
      <c r="W132" s="862"/>
      <c r="X132" s="862"/>
      <c r="Y132" s="862"/>
      <c r="Z132" s="862"/>
      <c r="AA132" s="863"/>
      <c r="AB132" s="861" t="s">
        <v>323</v>
      </c>
      <c r="AC132" s="862"/>
      <c r="AD132" s="862"/>
      <c r="AE132" s="862"/>
      <c r="AF132" s="862"/>
      <c r="AG132" s="862"/>
      <c r="AH132" s="862"/>
      <c r="AI132" s="862"/>
      <c r="AJ132" s="863"/>
    </row>
    <row r="133" spans="1:36" x14ac:dyDescent="0.25">
      <c r="A133" s="864"/>
      <c r="B133" s="865"/>
      <c r="C133" s="865"/>
      <c r="D133" s="865"/>
      <c r="E133" s="865"/>
      <c r="F133" s="865"/>
      <c r="G133" s="865"/>
      <c r="H133" s="865"/>
      <c r="I133" s="866"/>
      <c r="J133" s="864"/>
      <c r="K133" s="865"/>
      <c r="L133" s="865"/>
      <c r="M133" s="865"/>
      <c r="N133" s="865"/>
      <c r="O133" s="865"/>
      <c r="P133" s="865"/>
      <c r="Q133" s="865"/>
      <c r="R133" s="866"/>
      <c r="S133" s="864"/>
      <c r="T133" s="865"/>
      <c r="U133" s="865"/>
      <c r="V133" s="865"/>
      <c r="W133" s="865"/>
      <c r="X133" s="865"/>
      <c r="Y133" s="865"/>
      <c r="Z133" s="865"/>
      <c r="AA133" s="866"/>
      <c r="AB133" s="864"/>
      <c r="AC133" s="865"/>
      <c r="AD133" s="865"/>
      <c r="AE133" s="865"/>
      <c r="AF133" s="865"/>
      <c r="AG133" s="865"/>
      <c r="AH133" s="865"/>
      <c r="AI133" s="865"/>
      <c r="AJ133" s="866"/>
    </row>
    <row r="134" spans="1:36" x14ac:dyDescent="0.25">
      <c r="A134" s="520" t="e" vm="5">
        <f>'CARGAR datos'!I9</f>
        <v>#VALUE!</v>
      </c>
      <c r="B134" s="521"/>
      <c r="C134" s="521"/>
      <c r="D134" s="521"/>
      <c r="E134" s="521"/>
      <c r="F134" s="521"/>
      <c r="G134" s="521"/>
      <c r="H134" s="521"/>
      <c r="I134" s="522"/>
      <c r="J134" s="520" t="e" vm="4">
        <f>'CARGAR datos'!L9</f>
        <v>#VALUE!</v>
      </c>
      <c r="K134" s="521"/>
      <c r="L134" s="521"/>
      <c r="M134" s="521"/>
      <c r="N134" s="521"/>
      <c r="O134" s="521"/>
      <c r="P134" s="521"/>
      <c r="Q134" s="521"/>
      <c r="R134" s="522"/>
      <c r="S134" s="142"/>
      <c r="T134" s="141"/>
      <c r="U134" s="141"/>
      <c r="V134" s="141"/>
      <c r="W134" s="141"/>
      <c r="X134" s="141"/>
      <c r="Y134" s="141"/>
      <c r="Z134" s="141"/>
      <c r="AA134" s="143"/>
      <c r="AB134" s="142"/>
      <c r="AC134" s="141"/>
      <c r="AD134" s="141"/>
      <c r="AE134" s="141"/>
      <c r="AF134" s="141"/>
      <c r="AG134" s="141"/>
      <c r="AH134" s="141"/>
      <c r="AI134" s="141"/>
      <c r="AJ134" s="143"/>
    </row>
    <row r="135" spans="1:36" x14ac:dyDescent="0.25">
      <c r="A135" s="520"/>
      <c r="B135" s="521"/>
      <c r="C135" s="521"/>
      <c r="D135" s="521"/>
      <c r="E135" s="521"/>
      <c r="F135" s="521"/>
      <c r="G135" s="521"/>
      <c r="H135" s="521"/>
      <c r="I135" s="522"/>
      <c r="J135" s="520"/>
      <c r="K135" s="521"/>
      <c r="L135" s="521"/>
      <c r="M135" s="521"/>
      <c r="N135" s="521"/>
      <c r="O135" s="521"/>
      <c r="P135" s="521"/>
      <c r="Q135" s="521"/>
      <c r="R135" s="522"/>
      <c r="S135" s="142"/>
      <c r="T135" s="141"/>
      <c r="U135" s="141"/>
      <c r="V135" s="141"/>
      <c r="W135" s="141"/>
      <c r="X135" s="141"/>
      <c r="Y135" s="141"/>
      <c r="Z135" s="141"/>
      <c r="AA135" s="143"/>
      <c r="AB135" s="142"/>
      <c r="AC135" s="141"/>
      <c r="AD135" s="141"/>
      <c r="AE135" s="141"/>
      <c r="AF135" s="141"/>
      <c r="AG135" s="141"/>
      <c r="AH135" s="141"/>
      <c r="AI135" s="141"/>
      <c r="AJ135" s="143"/>
    </row>
    <row r="136" spans="1:36" x14ac:dyDescent="0.25">
      <c r="A136" s="520"/>
      <c r="B136" s="521"/>
      <c r="C136" s="521"/>
      <c r="D136" s="521"/>
      <c r="E136" s="521"/>
      <c r="F136" s="521"/>
      <c r="G136" s="521"/>
      <c r="H136" s="521"/>
      <c r="I136" s="522"/>
      <c r="J136" s="520"/>
      <c r="K136" s="521"/>
      <c r="L136" s="521"/>
      <c r="M136" s="521"/>
      <c r="N136" s="521"/>
      <c r="O136" s="521"/>
      <c r="P136" s="521"/>
      <c r="Q136" s="521"/>
      <c r="R136" s="522"/>
      <c r="S136" s="142"/>
      <c r="T136" s="141"/>
      <c r="U136" s="141"/>
      <c r="V136" s="141"/>
      <c r="W136" s="141"/>
      <c r="X136" s="141"/>
      <c r="Y136" s="141"/>
      <c r="Z136" s="141"/>
      <c r="AA136" s="143"/>
      <c r="AB136" s="142"/>
      <c r="AC136" s="141"/>
      <c r="AD136" s="141"/>
      <c r="AE136" s="141"/>
      <c r="AF136" s="141"/>
      <c r="AG136" s="141"/>
      <c r="AH136" s="141"/>
      <c r="AI136" s="141"/>
      <c r="AJ136" s="143"/>
    </row>
    <row r="137" spans="1:36" x14ac:dyDescent="0.25">
      <c r="A137" s="520"/>
      <c r="B137" s="521"/>
      <c r="C137" s="521"/>
      <c r="D137" s="521"/>
      <c r="E137" s="521"/>
      <c r="F137" s="521"/>
      <c r="G137" s="521"/>
      <c r="H137" s="521"/>
      <c r="I137" s="522"/>
      <c r="J137" s="520"/>
      <c r="K137" s="521"/>
      <c r="L137" s="521"/>
      <c r="M137" s="521"/>
      <c r="N137" s="521"/>
      <c r="O137" s="521"/>
      <c r="P137" s="521"/>
      <c r="Q137" s="521"/>
      <c r="R137" s="522"/>
      <c r="S137" s="142"/>
      <c r="T137" s="141"/>
      <c r="U137" s="141"/>
      <c r="V137" s="141"/>
      <c r="W137" s="141"/>
      <c r="X137" s="141"/>
      <c r="Y137" s="141"/>
      <c r="Z137" s="141"/>
      <c r="AA137" s="143"/>
      <c r="AB137" s="142"/>
      <c r="AC137" s="141"/>
      <c r="AD137" s="141"/>
      <c r="AE137" s="141"/>
      <c r="AF137" s="141"/>
      <c r="AG137" s="141"/>
      <c r="AH137" s="141"/>
      <c r="AI137" s="141"/>
      <c r="AJ137" s="143"/>
    </row>
    <row r="138" spans="1:36" ht="15" customHeight="1" x14ac:dyDescent="0.25">
      <c r="A138" s="520"/>
      <c r="B138" s="521"/>
      <c r="C138" s="521"/>
      <c r="D138" s="521"/>
      <c r="E138" s="521"/>
      <c r="F138" s="521"/>
      <c r="G138" s="521"/>
      <c r="H138" s="521"/>
      <c r="I138" s="522"/>
      <c r="J138" s="520"/>
      <c r="K138" s="521"/>
      <c r="L138" s="521"/>
      <c r="M138" s="521"/>
      <c r="N138" s="521"/>
      <c r="O138" s="521"/>
      <c r="P138" s="521"/>
      <c r="Q138" s="521"/>
      <c r="R138" s="522"/>
      <c r="S138" s="142"/>
      <c r="T138" s="141"/>
      <c r="U138" s="141"/>
      <c r="V138" s="141"/>
      <c r="W138" s="141"/>
      <c r="X138" s="141"/>
      <c r="Y138" s="141"/>
      <c r="Z138" s="141"/>
      <c r="AA138" s="143"/>
      <c r="AB138" s="142"/>
      <c r="AC138" s="141"/>
      <c r="AD138" s="141"/>
      <c r="AE138" s="141"/>
      <c r="AF138" s="141"/>
      <c r="AG138" s="141"/>
      <c r="AH138" s="141"/>
      <c r="AI138" s="141"/>
      <c r="AJ138" s="143"/>
    </row>
    <row r="139" spans="1:36" x14ac:dyDescent="0.25">
      <c r="A139" s="852" t="str">
        <f>'CARGAR datos'!E18</f>
        <v>-</v>
      </c>
      <c r="B139" s="853"/>
      <c r="C139" s="853"/>
      <c r="D139" s="853"/>
      <c r="E139" s="853"/>
      <c r="F139" s="853"/>
      <c r="G139" s="853"/>
      <c r="H139" s="853"/>
      <c r="I139" s="854"/>
      <c r="J139" s="911" t="str">
        <f>'CARGAR datos'!E8</f>
        <v>-</v>
      </c>
      <c r="K139" s="853"/>
      <c r="L139" s="853"/>
      <c r="M139" s="853"/>
      <c r="N139" s="853"/>
      <c r="O139" s="853"/>
      <c r="P139" s="853"/>
      <c r="Q139" s="853"/>
      <c r="R139" s="854"/>
      <c r="S139" s="142"/>
      <c r="T139" s="141"/>
      <c r="U139" s="141"/>
      <c r="V139" s="141"/>
      <c r="W139" s="141"/>
      <c r="X139" s="141"/>
      <c r="Y139" s="141"/>
      <c r="Z139" s="141"/>
      <c r="AA139" s="143"/>
      <c r="AB139" s="142"/>
      <c r="AC139" s="141"/>
      <c r="AD139" s="141"/>
      <c r="AE139" s="141"/>
      <c r="AF139" s="141"/>
      <c r="AG139" s="141"/>
      <c r="AH139" s="141"/>
      <c r="AI139" s="141"/>
      <c r="AJ139" s="143"/>
    </row>
    <row r="140" spans="1:36" x14ac:dyDescent="0.25">
      <c r="A140" s="142"/>
      <c r="B140" s="141"/>
      <c r="C140" s="859" t="str">
        <f>'CARGAR datos'!E23</f>
        <v>-</v>
      </c>
      <c r="D140" s="859"/>
      <c r="E140" s="859"/>
      <c r="F140" s="859"/>
      <c r="G140" s="859"/>
      <c r="H140" s="141"/>
      <c r="I140" s="143"/>
      <c r="J140" s="156"/>
      <c r="K140" s="856" t="str">
        <f>'CARGAR datos'!E9</f>
        <v>-</v>
      </c>
      <c r="L140" s="856"/>
      <c r="M140" s="856"/>
      <c r="N140" s="856"/>
      <c r="O140" s="856"/>
      <c r="P140" s="856"/>
      <c r="Q140" s="856"/>
      <c r="R140" s="158"/>
      <c r="S140" s="142"/>
      <c r="T140" s="141"/>
      <c r="U140" s="141"/>
      <c r="V140" s="141"/>
      <c r="W140" s="141"/>
      <c r="X140" s="141"/>
      <c r="Y140" s="141"/>
      <c r="Z140" s="141"/>
      <c r="AA140" s="143"/>
      <c r="AB140" s="142"/>
      <c r="AC140" s="141"/>
      <c r="AD140" s="141"/>
      <c r="AE140" s="141"/>
      <c r="AF140" s="141"/>
      <c r="AG140" s="141"/>
      <c r="AH140" s="141"/>
      <c r="AI140" s="141"/>
      <c r="AJ140" s="143"/>
    </row>
    <row r="141" spans="1:36" ht="15.75" thickBot="1" x14ac:dyDescent="0.3">
      <c r="A141" s="145"/>
      <c r="B141" s="169" t="s">
        <v>325</v>
      </c>
      <c r="C141" s="146"/>
      <c r="D141" s="146"/>
      <c r="E141" s="860">
        <f>'CARGAR datos'!Z23</f>
        <v>45275</v>
      </c>
      <c r="F141" s="860"/>
      <c r="G141" s="860"/>
      <c r="H141" s="860"/>
      <c r="I141" s="147"/>
      <c r="J141" s="145"/>
      <c r="K141" s="169" t="s">
        <v>325</v>
      </c>
      <c r="L141" s="146"/>
      <c r="M141" s="146"/>
      <c r="N141" s="860">
        <f>'CARGAR datos'!Z23</f>
        <v>45275</v>
      </c>
      <c r="O141" s="860"/>
      <c r="P141" s="860"/>
      <c r="Q141" s="860"/>
      <c r="R141" s="147"/>
      <c r="S141" s="145"/>
      <c r="T141" s="169" t="s">
        <v>325</v>
      </c>
      <c r="U141" s="146"/>
      <c r="V141" s="146"/>
      <c r="W141" s="858"/>
      <c r="X141" s="858"/>
      <c r="Y141" s="858"/>
      <c r="Z141" s="858"/>
      <c r="AA141" s="147"/>
      <c r="AB141" s="145"/>
      <c r="AC141" s="169" t="s">
        <v>325</v>
      </c>
      <c r="AD141" s="146"/>
      <c r="AE141" s="146"/>
      <c r="AF141" s="858"/>
      <c r="AG141" s="858"/>
      <c r="AH141" s="858"/>
      <c r="AI141" s="858"/>
      <c r="AJ141" s="147"/>
    </row>
    <row r="143" spans="1:36" x14ac:dyDescent="0.25">
      <c r="AD143" s="1044" t="s">
        <v>542</v>
      </c>
      <c r="AE143" s="1044"/>
      <c r="AF143" s="1044"/>
      <c r="AG143" s="1044"/>
    </row>
  </sheetData>
  <sheetProtection algorithmName="SHA-512" hashValue="VRmRZywZH2BT3SbkW+AsN/ZO3UEvAYEVJCCBqgvAd8sFOH3zbZ3gCJ42oatG8ahjXA26Gh+9WTG+34ZR/Gd9NQ==" saltValue="tXJS5L4YPX6LS+eU1wYVvg==" spinCount="100000" sheet="1" selectLockedCells="1"/>
  <mergeCells count="82">
    <mergeCell ref="B11:E11"/>
    <mergeCell ref="A1:I8"/>
    <mergeCell ref="J1:AJ3"/>
    <mergeCell ref="J4:AJ8"/>
    <mergeCell ref="B10:G10"/>
    <mergeCell ref="H10:AJ10"/>
    <mergeCell ref="F11:AF11"/>
    <mergeCell ref="AH11:AJ11"/>
    <mergeCell ref="Z12:AA12"/>
    <mergeCell ref="AB12:AC12"/>
    <mergeCell ref="AD12:AE12"/>
    <mergeCell ref="AF12:AJ12"/>
    <mergeCell ref="B13:F13"/>
    <mergeCell ref="G13:Q13"/>
    <mergeCell ref="B12:K12"/>
    <mergeCell ref="L12:M12"/>
    <mergeCell ref="N12:O12"/>
    <mergeCell ref="P12:R12"/>
    <mergeCell ref="S12:T12"/>
    <mergeCell ref="U12:V12"/>
    <mergeCell ref="B14:G14"/>
    <mergeCell ref="H14:V14"/>
    <mergeCell ref="B15:F15"/>
    <mergeCell ref="G15:L15"/>
    <mergeCell ref="W12:Y12"/>
    <mergeCell ref="A59:I60"/>
    <mergeCell ref="J59:R60"/>
    <mergeCell ref="S59:AA60"/>
    <mergeCell ref="AB59:AJ60"/>
    <mergeCell ref="C67:G67"/>
    <mergeCell ref="K67:Q67"/>
    <mergeCell ref="A61:I65"/>
    <mergeCell ref="J61:R65"/>
    <mergeCell ref="J66:R66"/>
    <mergeCell ref="A66:I66"/>
    <mergeCell ref="AD143:AG143"/>
    <mergeCell ref="AH84:AJ84"/>
    <mergeCell ref="G88:L88"/>
    <mergeCell ref="AB85:AC85"/>
    <mergeCell ref="AD85:AE85"/>
    <mergeCell ref="AF85:AJ85"/>
    <mergeCell ref="S85:T85"/>
    <mergeCell ref="U85:V85"/>
    <mergeCell ref="W85:Y85"/>
    <mergeCell ref="Z85:AA85"/>
    <mergeCell ref="F84:AF84"/>
    <mergeCell ref="B85:K85"/>
    <mergeCell ref="L85:M85"/>
    <mergeCell ref="N85:O85"/>
    <mergeCell ref="P85:R85"/>
    <mergeCell ref="E141:H141"/>
    <mergeCell ref="N141:Q141"/>
    <mergeCell ref="W141:Z141"/>
    <mergeCell ref="AF141:AI141"/>
    <mergeCell ref="A132:I133"/>
    <mergeCell ref="J132:R133"/>
    <mergeCell ref="S132:AA133"/>
    <mergeCell ref="AB132:AJ133"/>
    <mergeCell ref="J134:R138"/>
    <mergeCell ref="A134:I138"/>
    <mergeCell ref="A17:AJ58"/>
    <mergeCell ref="A90:AJ131"/>
    <mergeCell ref="C140:G140"/>
    <mergeCell ref="K140:Q140"/>
    <mergeCell ref="B88:F88"/>
    <mergeCell ref="B86:F86"/>
    <mergeCell ref="G86:Q86"/>
    <mergeCell ref="B87:G87"/>
    <mergeCell ref="H87:V87"/>
    <mergeCell ref="B84:E84"/>
    <mergeCell ref="AD70:AG70"/>
    <mergeCell ref="A74:I81"/>
    <mergeCell ref="J74:AJ76"/>
    <mergeCell ref="J77:AJ81"/>
    <mergeCell ref="J139:R139"/>
    <mergeCell ref="A139:I139"/>
    <mergeCell ref="B83:G83"/>
    <mergeCell ref="H83:AJ83"/>
    <mergeCell ref="AF68:AI68"/>
    <mergeCell ref="E68:H68"/>
    <mergeCell ref="N68:Q68"/>
    <mergeCell ref="W68:Z68"/>
  </mergeCells>
  <conditionalFormatting sqref="G13 R13:S13 A15 AA15:AE15 A66 J66 C67:G67 K67:Q67 E68:H68 N68:Q68">
    <cfRule type="cellIs" dxfId="3" priority="8" stopIfTrue="1" operator="equal">
      <formula>0</formula>
    </cfRule>
  </conditionalFormatting>
  <conditionalFormatting sqref="G86 R86:S86 A88 AA88:AE88 A139 J139 C140:G140 K140:Q140 E141:H141 N141:Q141">
    <cfRule type="cellIs" dxfId="2" priority="6" stopIfTrue="1" operator="equal">
      <formula>0</formula>
    </cfRule>
  </conditionalFormatting>
  <conditionalFormatting sqref="X13">
    <cfRule type="cellIs" dxfId="1" priority="9" stopIfTrue="1" operator="equal">
      <formula>0</formula>
    </cfRule>
  </conditionalFormatting>
  <conditionalFormatting sqref="X86">
    <cfRule type="cellIs" dxfId="0" priority="4" stopIfTrue="1" operator="equal">
      <formula>0</formula>
    </cfRule>
  </conditionalFormatting>
  <printOptions horizontalCentered="1" verticalCentered="1"/>
  <pageMargins left="0.51181102362204722" right="0.51181102362204722" top="0.23622047244094491" bottom="0.35433070866141736" header="0.19685039370078741" footer="0.11811023622047245"/>
  <pageSetup paperSize="9" scale="69" orientation="portrait" r:id="rId1"/>
  <rowBreaks count="1" manualBreakCount="1">
    <brk id="71"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32FB1-A568-41CA-B737-2F888E25BE13}">
  <sheetPr codeName="Hoja15"/>
  <dimension ref="A1:AA232"/>
  <sheetViews>
    <sheetView topLeftCell="A53" zoomScale="80" zoomScaleNormal="80" workbookViewId="0">
      <selection activeCell="H81" sqref="H81:I81"/>
    </sheetView>
  </sheetViews>
  <sheetFormatPr baseColWidth="10" defaultRowHeight="15" x14ac:dyDescent="0.25"/>
  <cols>
    <col min="13" max="13" width="7.42578125" customWidth="1"/>
    <col min="14" max="14" width="6.42578125" customWidth="1"/>
    <col min="15" max="16" width="13.85546875" customWidth="1"/>
    <col min="17" max="17" width="14.28515625" customWidth="1"/>
    <col min="18" max="18" width="13.28515625" customWidth="1"/>
  </cols>
  <sheetData>
    <row r="1" spans="1:23" x14ac:dyDescent="0.25">
      <c r="A1" s="97"/>
      <c r="B1" s="224" t="s">
        <v>400</v>
      </c>
      <c r="C1" s="97"/>
      <c r="D1" s="97"/>
      <c r="E1" s="97"/>
      <c r="F1" s="97"/>
      <c r="G1" s="97"/>
      <c r="H1" s="99"/>
      <c r="I1" s="97"/>
      <c r="J1" s="225"/>
      <c r="K1" s="226"/>
      <c r="L1" s="226"/>
      <c r="M1" s="226"/>
      <c r="N1" s="226"/>
      <c r="O1" s="227"/>
      <c r="P1" s="227"/>
      <c r="Q1" s="227"/>
      <c r="R1" s="226"/>
      <c r="S1" s="97"/>
      <c r="T1" s="99"/>
      <c r="U1" s="99"/>
      <c r="V1" s="99"/>
      <c r="W1" s="97"/>
    </row>
    <row r="2" spans="1:23" ht="15.75" x14ac:dyDescent="0.25">
      <c r="A2" s="97"/>
      <c r="B2" s="224"/>
      <c r="C2" s="97"/>
      <c r="D2" s="97"/>
      <c r="E2" s="97"/>
      <c r="F2" s="97"/>
      <c r="G2" s="97"/>
      <c r="H2" s="99"/>
      <c r="I2" s="97"/>
      <c r="J2" s="228"/>
      <c r="K2" s="229"/>
      <c r="L2" s="97"/>
      <c r="M2" s="97"/>
      <c r="N2" s="97"/>
      <c r="O2" s="99"/>
      <c r="P2" s="99"/>
      <c r="Q2" s="99"/>
      <c r="R2" s="97"/>
      <c r="S2" s="97"/>
      <c r="T2" s="99"/>
      <c r="U2" s="99"/>
      <c r="V2" s="99"/>
      <c r="W2" s="97"/>
    </row>
    <row r="3" spans="1:23" x14ac:dyDescent="0.25">
      <c r="A3" s="230"/>
      <c r="B3" s="97"/>
      <c r="C3" s="97"/>
      <c r="D3" s="97"/>
      <c r="E3" s="97"/>
      <c r="F3" s="231"/>
      <c r="G3" s="97"/>
      <c r="H3" s="232"/>
      <c r="I3" s="233"/>
      <c r="J3" s="97"/>
      <c r="K3" s="97"/>
      <c r="L3" s="97"/>
      <c r="M3" s="97"/>
      <c r="N3" s="97"/>
      <c r="O3" s="1225" t="s">
        <v>401</v>
      </c>
      <c r="P3" s="1225"/>
      <c r="Q3" s="99"/>
      <c r="R3" s="97"/>
      <c r="S3" s="97"/>
      <c r="T3" s="99"/>
      <c r="U3" s="99"/>
      <c r="V3" s="99"/>
      <c r="W3" s="97"/>
    </row>
    <row r="4" spans="1:23" x14ac:dyDescent="0.25">
      <c r="A4" s="224" t="s">
        <v>402</v>
      </c>
      <c r="B4" s="97"/>
      <c r="C4" s="97"/>
      <c r="D4" s="97"/>
      <c r="E4" s="97"/>
      <c r="F4" s="97"/>
      <c r="G4" s="97"/>
      <c r="H4" s="99"/>
      <c r="I4" s="97"/>
      <c r="J4" s="97"/>
      <c r="K4" s="97"/>
      <c r="L4" s="97"/>
      <c r="M4" s="97"/>
      <c r="N4" s="97"/>
      <c r="O4" s="99" t="s">
        <v>403</v>
      </c>
      <c r="P4" s="99" t="s">
        <v>404</v>
      </c>
      <c r="Q4" s="99" t="s">
        <v>404</v>
      </c>
      <c r="R4" s="99"/>
      <c r="S4" s="97"/>
      <c r="T4" s="99"/>
      <c r="U4" s="298"/>
      <c r="V4" s="99"/>
      <c r="W4" s="97"/>
    </row>
    <row r="5" spans="1:23" x14ac:dyDescent="0.25">
      <c r="A5" s="97" t="s">
        <v>405</v>
      </c>
      <c r="B5" s="97"/>
      <c r="C5" s="97"/>
      <c r="D5" s="97"/>
      <c r="E5" s="97"/>
      <c r="F5" s="97"/>
      <c r="G5" s="97"/>
      <c r="H5" s="99"/>
      <c r="I5" s="97"/>
      <c r="J5" s="97"/>
      <c r="K5" s="97"/>
      <c r="L5" s="97"/>
      <c r="M5" s="97"/>
      <c r="N5" s="234"/>
      <c r="O5" s="99"/>
      <c r="P5" s="99"/>
      <c r="Q5" s="236">
        <v>0.06</v>
      </c>
      <c r="R5" s="235"/>
      <c r="S5" s="97"/>
      <c r="T5" s="99"/>
      <c r="U5" s="299"/>
      <c r="V5" s="235"/>
      <c r="W5" s="97"/>
    </row>
    <row r="6" spans="1:23" x14ac:dyDescent="0.25">
      <c r="A6" s="97" t="s">
        <v>406</v>
      </c>
      <c r="B6" s="97"/>
      <c r="C6" s="97"/>
      <c r="D6" s="97"/>
      <c r="E6" s="99"/>
      <c r="F6" s="237">
        <f>'CARGAR datos p calculos'!$E$64</f>
        <v>0</v>
      </c>
      <c r="G6" s="99" t="s">
        <v>162</v>
      </c>
      <c r="H6" s="99"/>
      <c r="I6" s="97"/>
      <c r="J6" s="97"/>
      <c r="K6" s="97"/>
      <c r="L6" s="97"/>
      <c r="M6" s="238">
        <v>0.06</v>
      </c>
      <c r="N6" s="234">
        <v>6</v>
      </c>
      <c r="O6" s="239">
        <v>25000000</v>
      </c>
      <c r="P6" s="240">
        <f>O6</f>
        <v>25000000</v>
      </c>
      <c r="Q6" s="240">
        <f>O6*0.06</f>
        <v>1500000</v>
      </c>
      <c r="R6" s="240"/>
      <c r="S6" s="241"/>
      <c r="T6" s="99"/>
      <c r="U6" s="298"/>
      <c r="V6" s="99"/>
      <c r="W6" s="97"/>
    </row>
    <row r="7" spans="1:23" x14ac:dyDescent="0.25">
      <c r="A7" s="97" t="s">
        <v>235</v>
      </c>
      <c r="B7" s="97"/>
      <c r="C7" s="97"/>
      <c r="D7" s="241"/>
      <c r="E7" s="242"/>
      <c r="F7" s="243">
        <f>IF(F6&lt;=0,0,IF(AND(F6&gt;0,F6&lt;=O6),F6,IF(AND(F6&gt;O6,F6&lt;=O7),O6,IF(AND(F6&gt;O7,F6&lt;=O8),O7,IF(AND(F6&gt;O8,F6&lt;=O9),O8,IF(AND(F6&gt;O9,F6&lt;=O10),O9,IF(F6&gt;O10,O10)))))))</f>
        <v>0</v>
      </c>
      <c r="G7" s="99" t="s">
        <v>407</v>
      </c>
      <c r="H7" s="506">
        <f>IF(F6&lt;=0,0,IF(AND(F6&gt;0,F6&lt;=O6),(F6*0.06),IF(AND(F6&gt;O6,F6&lt;=O7),Q6,IF(AND(F6&gt;O7,F6&lt;=O8),Q7,IF(AND(F6&gt;O8,F6&lt;=O9),Q8,IF(AND(F6&gt;O9,F6&lt;=O10),Q9,IF(F6&gt;O10,Q10)))))))</f>
        <v>0</v>
      </c>
      <c r="I7" s="97"/>
      <c r="J7" s="97"/>
      <c r="K7" s="97"/>
      <c r="L7" s="97"/>
      <c r="M7" s="238">
        <v>5.5E-2</v>
      </c>
      <c r="N7" s="97">
        <v>7</v>
      </c>
      <c r="O7" s="239">
        <v>100000000</v>
      </c>
      <c r="P7" s="240">
        <f>P6+O7</f>
        <v>125000000</v>
      </c>
      <c r="Q7" s="240">
        <f>O6*0.06+O7*0.055</f>
        <v>7000000</v>
      </c>
      <c r="R7" s="240"/>
      <c r="S7" s="97"/>
      <c r="T7" s="99"/>
      <c r="U7" s="298"/>
      <c r="V7" s="99"/>
      <c r="W7" s="97"/>
    </row>
    <row r="8" spans="1:23" x14ac:dyDescent="0.25">
      <c r="A8" s="97" t="s">
        <v>408</v>
      </c>
      <c r="B8" s="97"/>
      <c r="C8" s="97"/>
      <c r="D8" s="241" t="s">
        <v>251</v>
      </c>
      <c r="E8" s="245">
        <f>IF(F7&lt;=0,0,IF(AND(F7&gt;0,F7&lt;=O6),0.055,IF(AND(F7&gt;O6,F7&lt;=O7),0.05,IF(AND(F7&gt;O7,F7&lt;=O8),0.045,IF(AND(F7&gt;O8,F7&lt;=O9),0.04,IF(AND(F7&gt;O9,F7&lt;=O10),0.035,IF(F7&gt;O10,R10)))))))</f>
        <v>0</v>
      </c>
      <c r="F8" s="243">
        <f>IF(F6&gt;=0,F6-F7)</f>
        <v>0</v>
      </c>
      <c r="G8" s="99" t="s">
        <v>407</v>
      </c>
      <c r="H8" s="506">
        <f>(F8*E8)</f>
        <v>0</v>
      </c>
      <c r="I8" s="97"/>
      <c r="J8" s="97"/>
      <c r="K8" s="97"/>
      <c r="L8" s="97"/>
      <c r="M8" s="238">
        <v>0.05</v>
      </c>
      <c r="N8" s="97">
        <v>8</v>
      </c>
      <c r="O8" s="239">
        <v>125000000</v>
      </c>
      <c r="P8" s="240">
        <f>P7+O8</f>
        <v>250000000</v>
      </c>
      <c r="Q8" s="240">
        <f>O6*0.06+O7*0.055+O8*0.05</f>
        <v>13250000</v>
      </c>
      <c r="R8" s="240"/>
      <c r="S8" s="97"/>
      <c r="T8" s="99"/>
      <c r="U8" s="298"/>
      <c r="V8" s="99"/>
      <c r="W8" s="97"/>
    </row>
    <row r="9" spans="1:23" x14ac:dyDescent="0.25">
      <c r="A9" s="97"/>
      <c r="B9" s="97"/>
      <c r="C9" s="97"/>
      <c r="D9" s="241"/>
      <c r="E9" s="242"/>
      <c r="F9" s="231" t="s">
        <v>238</v>
      </c>
      <c r="G9" s="99" t="s">
        <v>407</v>
      </c>
      <c r="H9" s="506">
        <f>H7+H8</f>
        <v>0</v>
      </c>
      <c r="I9" s="97"/>
      <c r="J9" s="97"/>
      <c r="K9" s="97"/>
      <c r="L9" s="97"/>
      <c r="M9" s="238">
        <v>4.4999999999999998E-2</v>
      </c>
      <c r="N9" s="97">
        <v>9</v>
      </c>
      <c r="O9" s="370">
        <v>500000000</v>
      </c>
      <c r="P9" s="240">
        <f>P8+O9</f>
        <v>750000000</v>
      </c>
      <c r="Q9" s="240">
        <f>O6*0.06+O7*0.055+O8*0.05+O9*0.045</f>
        <v>35750000</v>
      </c>
      <c r="R9" s="240"/>
      <c r="S9" s="97"/>
      <c r="T9" s="99"/>
      <c r="U9" s="298"/>
      <c r="V9" s="99"/>
      <c r="W9" s="97"/>
    </row>
    <row r="10" spans="1:23" x14ac:dyDescent="0.25">
      <c r="A10" s="97"/>
      <c r="B10" s="97"/>
      <c r="C10" s="97"/>
      <c r="D10" s="241"/>
      <c r="E10" s="242"/>
      <c r="H10" s="264">
        <f>IF(F6&lt;=0,0,IF(AND(H7&gt;0,H7&lt;=K24),K24,IF(H9&gt;K24,H9)))</f>
        <v>0</v>
      </c>
      <c r="I10" s="97"/>
      <c r="J10" s="97"/>
      <c r="K10" s="97"/>
      <c r="L10" s="97"/>
      <c r="M10" s="238">
        <v>0.04</v>
      </c>
      <c r="N10" s="97">
        <v>10</v>
      </c>
      <c r="O10" s="239">
        <v>1750000000</v>
      </c>
      <c r="P10" s="240">
        <f>P9+O10</f>
        <v>2500000000</v>
      </c>
      <c r="Q10" s="240">
        <f>O6*0.06+O7*0.055+O8*0.05+O9*0.045+O10*0.04</f>
        <v>105750000</v>
      </c>
      <c r="R10" s="240"/>
      <c r="S10" s="97"/>
      <c r="T10" s="99"/>
      <c r="U10" s="300"/>
      <c r="V10" s="99"/>
      <c r="W10" s="97"/>
    </row>
    <row r="11" spans="1:23" x14ac:dyDescent="0.25">
      <c r="A11" s="224" t="s">
        <v>409</v>
      </c>
      <c r="B11" s="97"/>
      <c r="C11" s="97"/>
      <c r="D11" s="97"/>
      <c r="E11" s="97"/>
      <c r="F11" s="97"/>
      <c r="G11" s="97"/>
      <c r="H11" s="99"/>
      <c r="I11" s="97"/>
      <c r="J11" s="97"/>
      <c r="K11" s="97"/>
      <c r="L11" s="97"/>
      <c r="M11" s="238">
        <v>3.5000000000000003E-2</v>
      </c>
      <c r="N11" s="97">
        <v>11</v>
      </c>
      <c r="O11" s="248" t="s">
        <v>410</v>
      </c>
      <c r="P11" s="99"/>
      <c r="Q11" s="99"/>
      <c r="R11" s="99"/>
      <c r="S11" s="97"/>
      <c r="T11" s="99"/>
      <c r="U11" s="298"/>
      <c r="V11" s="99"/>
      <c r="W11" s="97"/>
    </row>
    <row r="12" spans="1:23" x14ac:dyDescent="0.25">
      <c r="A12" s="224"/>
      <c r="B12" s="97"/>
      <c r="C12" s="97"/>
      <c r="D12" s="97"/>
      <c r="E12" s="97"/>
      <c r="F12" s="97"/>
      <c r="G12" s="97"/>
      <c r="H12" s="99"/>
      <c r="I12" s="97"/>
      <c r="J12" s="97"/>
      <c r="K12" s="97"/>
      <c r="L12" s="249"/>
      <c r="M12" s="97"/>
      <c r="N12" s="97"/>
      <c r="O12" s="97"/>
      <c r="P12" s="99"/>
      <c r="Q12" s="99"/>
      <c r="R12" s="97"/>
      <c r="S12" s="97"/>
      <c r="T12" s="99"/>
      <c r="U12" s="99"/>
      <c r="V12" s="99"/>
      <c r="W12" s="97"/>
    </row>
    <row r="13" spans="1:23" x14ac:dyDescent="0.25">
      <c r="A13" s="97" t="s">
        <v>411</v>
      </c>
      <c r="B13" s="224"/>
      <c r="C13" s="250">
        <v>0.6</v>
      </c>
      <c r="D13" s="99" t="s">
        <v>175</v>
      </c>
      <c r="E13" s="100">
        <f>(H9)</f>
        <v>0</v>
      </c>
      <c r="F13" s="97"/>
      <c r="G13" s="99" t="s">
        <v>407</v>
      </c>
      <c r="H13" s="264">
        <f>E13*0.6</f>
        <v>0</v>
      </c>
      <c r="I13" s="97"/>
      <c r="J13" s="97"/>
      <c r="K13" s="253"/>
      <c r="L13" s="249"/>
      <c r="M13" s="97"/>
      <c r="N13" s="97"/>
      <c r="O13" s="97"/>
      <c r="P13" s="99"/>
      <c r="Q13" s="99"/>
      <c r="R13" s="97"/>
      <c r="S13" s="97"/>
      <c r="T13" s="99"/>
      <c r="U13" s="99"/>
      <c r="V13" s="99"/>
      <c r="W13" s="97"/>
    </row>
    <row r="14" spans="1:23" x14ac:dyDescent="0.25">
      <c r="A14" s="97"/>
      <c r="B14" s="97"/>
      <c r="C14" s="97"/>
      <c r="D14" s="97"/>
      <c r="E14" s="246" t="s">
        <v>162</v>
      </c>
      <c r="F14" s="233" t="s">
        <v>162</v>
      </c>
      <c r="G14" s="99" t="s">
        <v>407</v>
      </c>
      <c r="H14" s="231"/>
      <c r="I14" s="97"/>
      <c r="J14" s="97"/>
      <c r="K14" s="97"/>
      <c r="L14" s="254"/>
      <c r="M14" s="97"/>
      <c r="N14" s="97"/>
      <c r="O14" s="99"/>
      <c r="P14" s="99"/>
      <c r="Q14" s="99"/>
      <c r="R14" s="99"/>
      <c r="S14" s="97"/>
      <c r="T14" s="99"/>
      <c r="U14" s="99"/>
      <c r="V14" s="99"/>
      <c r="W14" s="97"/>
    </row>
    <row r="15" spans="1:23" x14ac:dyDescent="0.25">
      <c r="A15" s="97" t="s">
        <v>412</v>
      </c>
      <c r="B15" s="224"/>
      <c r="C15" s="250">
        <v>0.4</v>
      </c>
      <c r="D15" s="99" t="s">
        <v>175</v>
      </c>
      <c r="E15" s="100">
        <f>(H9)</f>
        <v>0</v>
      </c>
      <c r="F15" s="97"/>
      <c r="G15" s="99" t="s">
        <v>407</v>
      </c>
      <c r="H15" s="264">
        <f>E15*0.4</f>
        <v>0</v>
      </c>
      <c r="I15" s="97"/>
      <c r="J15" s="97"/>
      <c r="K15" s="253"/>
      <c r="L15" s="246"/>
      <c r="M15" s="97"/>
      <c r="N15" s="97"/>
      <c r="O15" s="244"/>
      <c r="P15" s="99"/>
      <c r="Q15" s="99"/>
      <c r="R15" s="97"/>
      <c r="S15" s="97"/>
      <c r="T15" s="99"/>
      <c r="U15" s="99"/>
      <c r="V15" s="99"/>
      <c r="W15" s="97"/>
    </row>
    <row r="16" spans="1:23" ht="15.75" thickBot="1" x14ac:dyDescent="0.3">
      <c r="A16" s="97"/>
      <c r="B16" s="224"/>
      <c r="C16" s="250"/>
      <c r="D16" s="99"/>
      <c r="E16" s="252"/>
      <c r="F16" s="97"/>
      <c r="G16" s="99"/>
      <c r="H16" s="231"/>
      <c r="I16" s="97"/>
      <c r="J16" s="97"/>
      <c r="K16" s="97"/>
      <c r="L16" s="249"/>
      <c r="M16" s="97"/>
      <c r="N16" s="97"/>
      <c r="O16" s="99"/>
      <c r="P16" s="99"/>
      <c r="Q16" s="99"/>
      <c r="R16" s="99"/>
      <c r="S16" s="97"/>
      <c r="T16" s="99"/>
      <c r="U16" s="99"/>
      <c r="V16" s="99"/>
      <c r="W16" s="97"/>
    </row>
    <row r="17" spans="1:23" ht="15.75" thickBot="1" x14ac:dyDescent="0.3">
      <c r="A17" s="97" t="s">
        <v>413</v>
      </c>
      <c r="B17" s="97"/>
      <c r="C17" s="97"/>
      <c r="D17" s="97"/>
      <c r="E17" s="102"/>
      <c r="F17" s="233" t="s">
        <v>162</v>
      </c>
      <c r="G17" s="99" t="s">
        <v>407</v>
      </c>
      <c r="H17" s="264">
        <f>IF(B18=0,0,IF(B18&gt;0,B18))</f>
        <v>0</v>
      </c>
      <c r="I17" s="97"/>
      <c r="J17" s="97"/>
      <c r="K17" s="1244" t="s">
        <v>552</v>
      </c>
      <c r="L17" s="1245"/>
      <c r="M17" s="1245"/>
      <c r="N17" s="1245"/>
      <c r="O17" s="1245"/>
      <c r="P17" s="1245"/>
      <c r="Q17" s="371"/>
      <c r="R17" s="97"/>
      <c r="S17" s="97"/>
      <c r="T17" s="99"/>
      <c r="U17" s="99"/>
      <c r="V17" s="99"/>
      <c r="W17" s="97"/>
    </row>
    <row r="18" spans="1:23" ht="16.5" thickBot="1" x14ac:dyDescent="0.3">
      <c r="A18" s="97"/>
      <c r="B18" s="97">
        <f>'IMPRIMIR anexas'!AL18</f>
        <v>0</v>
      </c>
      <c r="C18" s="97"/>
      <c r="D18" s="97"/>
      <c r="E18" s="99"/>
      <c r="F18" s="231" t="s">
        <v>414</v>
      </c>
      <c r="G18" s="99" t="s">
        <v>407</v>
      </c>
      <c r="H18" s="1224">
        <f>(H13+H15+H17)</f>
        <v>0</v>
      </c>
      <c r="I18" s="1215"/>
      <c r="J18" s="97"/>
      <c r="K18" s="97"/>
      <c r="L18" s="249"/>
      <c r="M18" s="97"/>
      <c r="N18" s="97"/>
      <c r="O18" s="99"/>
      <c r="P18" s="99"/>
      <c r="Q18" s="99"/>
      <c r="R18" s="97"/>
      <c r="S18" s="97"/>
      <c r="T18" s="99"/>
      <c r="U18" s="99"/>
      <c r="V18" s="99"/>
      <c r="W18" s="97"/>
    </row>
    <row r="19" spans="1:23" ht="15.75" thickBot="1" x14ac:dyDescent="0.3">
      <c r="A19" s="97" t="s">
        <v>162</v>
      </c>
      <c r="B19" s="233" t="s">
        <v>162</v>
      </c>
      <c r="C19" s="97" t="s">
        <v>162</v>
      </c>
      <c r="D19" s="97" t="s">
        <v>162</v>
      </c>
      <c r="E19" s="99" t="s">
        <v>162</v>
      </c>
      <c r="J19" s="97"/>
      <c r="K19" s="247"/>
      <c r="L19" s="249"/>
      <c r="M19" s="97"/>
      <c r="N19" s="97"/>
      <c r="O19" s="99"/>
      <c r="P19" s="99"/>
      <c r="Q19" s="99"/>
      <c r="R19" s="97"/>
      <c r="S19" s="97"/>
      <c r="T19" s="99"/>
      <c r="U19" s="99"/>
      <c r="V19" s="99"/>
      <c r="W19" s="97"/>
    </row>
    <row r="20" spans="1:23" ht="15.75" thickBot="1" x14ac:dyDescent="0.3">
      <c r="A20" s="97"/>
      <c r="B20" s="97"/>
      <c r="C20" s="97"/>
      <c r="D20" s="241"/>
      <c r="E20" s="242"/>
      <c r="H20" s="1237">
        <f>IF(F6&lt;=0,0,IF(AND(H18&gt;0,H18&lt;=K24),K24,IF(H18&gt;K24,(H13+H15+H17))))</f>
        <v>0</v>
      </c>
      <c r="I20" s="1238"/>
      <c r="J20" s="97"/>
      <c r="K20" s="97"/>
      <c r="L20" s="249"/>
      <c r="M20" s="97"/>
      <c r="N20" s="97"/>
      <c r="O20" s="99"/>
      <c r="P20" s="99"/>
      <c r="Q20" s="235"/>
      <c r="R20" s="97"/>
      <c r="S20" s="97"/>
      <c r="T20" s="99"/>
      <c r="U20" s="235"/>
      <c r="V20" s="235"/>
      <c r="W20" s="97"/>
    </row>
    <row r="21" spans="1:23" x14ac:dyDescent="0.25">
      <c r="A21" s="224" t="s">
        <v>415</v>
      </c>
      <c r="B21" s="97"/>
      <c r="C21" s="97"/>
      <c r="D21" s="97"/>
      <c r="E21" s="97"/>
      <c r="F21" s="97"/>
      <c r="G21" s="97"/>
      <c r="H21" s="99"/>
      <c r="I21" s="97"/>
      <c r="J21" s="97"/>
      <c r="K21" s="97"/>
      <c r="L21" s="249"/>
      <c r="M21" s="97"/>
      <c r="N21" s="255"/>
      <c r="O21" s="99"/>
      <c r="P21" s="99"/>
      <c r="Q21" s="99"/>
      <c r="R21" s="97"/>
      <c r="S21" s="97"/>
      <c r="T21" s="99"/>
      <c r="U21" s="99"/>
      <c r="V21" s="99"/>
      <c r="W21" s="97"/>
    </row>
    <row r="22" spans="1:23" x14ac:dyDescent="0.25">
      <c r="A22" s="224"/>
      <c r="B22" s="97"/>
      <c r="C22" s="97"/>
      <c r="D22" s="97"/>
      <c r="E22" s="97"/>
      <c r="F22" s="97"/>
      <c r="G22" s="97"/>
      <c r="H22" s="99"/>
      <c r="I22" s="97"/>
      <c r="J22" s="97"/>
      <c r="K22" s="1241" t="s">
        <v>416</v>
      </c>
      <c r="L22" s="1241"/>
      <c r="M22" s="97"/>
      <c r="N22" s="97"/>
      <c r="O22" s="99"/>
      <c r="P22" s="99"/>
      <c r="Q22" s="99"/>
      <c r="R22" s="97"/>
      <c r="S22" s="97"/>
      <c r="T22" s="99"/>
      <c r="U22" s="99"/>
      <c r="V22" s="99"/>
      <c r="W22" s="97"/>
    </row>
    <row r="23" spans="1:23" x14ac:dyDescent="0.25">
      <c r="A23" s="97" t="s">
        <v>406</v>
      </c>
      <c r="B23" s="97"/>
      <c r="C23" s="97"/>
      <c r="D23" s="97"/>
      <c r="E23" s="99"/>
      <c r="F23" s="237">
        <f>'CARGAR datos p calculos'!$E$78</f>
        <v>0</v>
      </c>
      <c r="G23" s="99" t="s">
        <v>162</v>
      </c>
      <c r="H23" s="99"/>
      <c r="I23" s="97"/>
      <c r="J23" s="97"/>
      <c r="K23" s="1242" t="s">
        <v>442</v>
      </c>
      <c r="L23" s="1242"/>
      <c r="M23" s="97"/>
      <c r="N23" s="97"/>
      <c r="O23" s="99"/>
      <c r="P23" s="99"/>
      <c r="Q23" s="99"/>
      <c r="R23" s="99"/>
      <c r="S23" s="97"/>
      <c r="T23" s="99"/>
      <c r="U23" s="99"/>
      <c r="V23" s="99"/>
      <c r="W23" s="97"/>
    </row>
    <row r="24" spans="1:23" x14ac:dyDescent="0.25">
      <c r="A24" s="97" t="s">
        <v>235</v>
      </c>
      <c r="B24" s="97"/>
      <c r="C24" s="97"/>
      <c r="D24" s="241"/>
      <c r="E24" s="242"/>
      <c r="F24" s="243">
        <f>IF(F23&lt;=0,0,IF(AND(F23&gt;0,F23&lt;=O6),F23,IF(AND(F23&gt;O6,F23&lt;=O7),O6,IF(AND(F23&gt;O7,F23&lt;=O8),O7,IF(AND(F23&gt;O8,F23&lt;=O9),O8,IF(AND(F23&gt;O9,F23&lt;=O10),O9,IF(F23&gt;O10,O10)))))))</f>
        <v>0</v>
      </c>
      <c r="G24" s="99" t="s">
        <v>407</v>
      </c>
      <c r="H24" s="506">
        <f>IF(F23&lt;=0,0,IF(AND(F23&gt;0,F23&lt;=O6),(F23*0.06),IF(AND(F23&gt;O6,F23&lt;=O7),Q6,IF(AND(F23&gt;O7,F23&lt;=O8),Q7,IF(AND(F23&gt;O8,F23&lt;=O9),Q8,IF(AND(F23&gt;O9,F23&lt;=O10),Q9,IF(F23&gt;O10,Q10)))))))</f>
        <v>0</v>
      </c>
      <c r="I24" s="97"/>
      <c r="J24" s="97"/>
      <c r="K24" s="1243">
        <v>125000</v>
      </c>
      <c r="L24" s="1243"/>
      <c r="M24" s="97"/>
      <c r="N24" s="97"/>
      <c r="O24" s="99"/>
      <c r="P24" s="99"/>
      <c r="Q24" s="99"/>
      <c r="R24" s="99"/>
      <c r="S24" s="97"/>
      <c r="T24" s="99"/>
      <c r="U24" s="99"/>
      <c r="V24" s="99"/>
      <c r="W24" s="97"/>
    </row>
    <row r="25" spans="1:23" x14ac:dyDescent="0.25">
      <c r="A25" s="97" t="s">
        <v>408</v>
      </c>
      <c r="B25" s="97"/>
      <c r="C25" s="97"/>
      <c r="D25" s="241" t="s">
        <v>251</v>
      </c>
      <c r="E25" s="245">
        <f>IF(F24&lt;=0,0,IF(AND(F24&gt;0,F24&lt;=O6),0.055,IF(AND(F24&gt;O6,F24&lt;=O7),0.05,IF(AND(F24&gt;O7,F24&lt;=O8),0.045,IF(AND(F24&gt;O8,F24&lt;=O9),0.04,IF(AND(F24&gt;O9,F24&lt;=O10),0.035,IF(F24&gt;O10,R10)))))))</f>
        <v>0</v>
      </c>
      <c r="F25" s="243">
        <f>IF(F23&gt;=0,F23-F24)</f>
        <v>0</v>
      </c>
      <c r="G25" s="99" t="s">
        <v>407</v>
      </c>
      <c r="H25" s="506">
        <f>(F25*E25)</f>
        <v>0</v>
      </c>
      <c r="I25" s="97"/>
      <c r="J25" s="97"/>
      <c r="K25" s="1242" t="s">
        <v>417</v>
      </c>
      <c r="L25" s="1242"/>
      <c r="M25" s="97"/>
      <c r="N25" s="97"/>
      <c r="O25" s="97"/>
      <c r="P25" s="99"/>
      <c r="Q25" s="99"/>
      <c r="R25" s="97"/>
      <c r="S25" s="97"/>
      <c r="T25" s="99"/>
      <c r="U25" s="99"/>
      <c r="V25" s="99"/>
      <c r="W25" s="97"/>
    </row>
    <row r="26" spans="1:23" x14ac:dyDescent="0.25">
      <c r="A26" s="97"/>
      <c r="B26" s="97"/>
      <c r="C26" s="97"/>
      <c r="D26" s="241"/>
      <c r="E26" s="242"/>
      <c r="F26" s="97"/>
      <c r="G26" s="99" t="s">
        <v>407</v>
      </c>
      <c r="H26" s="507">
        <f>H24+H25</f>
        <v>0</v>
      </c>
      <c r="I26" s="97"/>
      <c r="J26" s="97"/>
      <c r="K26" s="1243">
        <v>25000</v>
      </c>
      <c r="L26" s="1243"/>
      <c r="M26" s="97"/>
      <c r="N26" s="97"/>
      <c r="O26" s="97"/>
      <c r="P26" s="99"/>
      <c r="Q26" s="99"/>
      <c r="R26" s="97"/>
      <c r="S26" s="97"/>
      <c r="T26" s="99"/>
      <c r="U26" s="99"/>
      <c r="V26" s="99"/>
      <c r="W26" s="97"/>
    </row>
    <row r="27" spans="1:23" ht="15.75" thickBot="1" x14ac:dyDescent="0.3">
      <c r="A27" s="97" t="s">
        <v>411</v>
      </c>
      <c r="B27" s="224"/>
      <c r="C27" s="250">
        <v>0.6</v>
      </c>
      <c r="D27" s="99" t="s">
        <v>175</v>
      </c>
      <c r="E27" s="508">
        <f>H26</f>
        <v>0</v>
      </c>
      <c r="F27" s="305">
        <f>E27*0.6</f>
        <v>0</v>
      </c>
      <c r="G27" s="99"/>
      <c r="H27" s="99"/>
      <c r="I27" s="97"/>
      <c r="J27" s="97"/>
      <c r="K27" s="1242" t="s">
        <v>418</v>
      </c>
      <c r="L27" s="1242"/>
      <c r="M27" s="97"/>
      <c r="N27" s="97"/>
      <c r="O27" s="97"/>
      <c r="P27" s="99"/>
      <c r="Q27" s="99"/>
      <c r="R27" s="97"/>
      <c r="S27" s="97"/>
      <c r="T27" s="99"/>
      <c r="U27" s="99"/>
      <c r="V27" s="99"/>
      <c r="W27" s="97"/>
    </row>
    <row r="28" spans="1:23" ht="19.5" thickBot="1" x14ac:dyDescent="0.35">
      <c r="A28" s="97"/>
      <c r="B28" s="97"/>
      <c r="C28" s="97"/>
      <c r="D28" s="97"/>
      <c r="E28" s="97"/>
      <c r="F28" s="231" t="s">
        <v>238</v>
      </c>
      <c r="G28" s="99" t="s">
        <v>407</v>
      </c>
      <c r="H28" s="1248">
        <f>F27</f>
        <v>0</v>
      </c>
      <c r="I28" s="1249"/>
      <c r="J28" s="97"/>
      <c r="K28" s="1243">
        <v>137500</v>
      </c>
      <c r="L28" s="1243"/>
      <c r="M28" s="97"/>
      <c r="N28" s="97"/>
      <c r="O28" s="1225" t="s">
        <v>31</v>
      </c>
      <c r="P28" s="1225"/>
      <c r="Q28" s="99"/>
      <c r="R28" s="97"/>
      <c r="S28" s="97"/>
      <c r="T28" s="99"/>
      <c r="U28" s="99"/>
      <c r="V28" s="99"/>
      <c r="W28" s="97"/>
    </row>
    <row r="29" spans="1:23" ht="16.5" thickBot="1" x14ac:dyDescent="0.3">
      <c r="A29" s="97"/>
      <c r="B29" s="97"/>
      <c r="C29" s="97"/>
      <c r="D29" s="241"/>
      <c r="E29" s="242"/>
      <c r="H29" s="1239">
        <f>IF(F23&lt;=0,0,IF(AND(F27&gt;0,F27&lt;=K24),K24,IF(F27&gt;K24,F27)))</f>
        <v>0</v>
      </c>
      <c r="I29" s="1240"/>
      <c r="J29" s="97"/>
      <c r="K29" s="1242" t="s">
        <v>443</v>
      </c>
      <c r="L29" s="1242"/>
      <c r="M29" s="97"/>
      <c r="N29" s="97"/>
      <c r="O29" s="99" t="s">
        <v>403</v>
      </c>
      <c r="P29" s="99" t="s">
        <v>404</v>
      </c>
      <c r="Q29" s="99" t="s">
        <v>404</v>
      </c>
      <c r="R29" s="97"/>
      <c r="S29" s="97"/>
      <c r="T29" s="99"/>
      <c r="U29" s="99"/>
      <c r="V29" s="99"/>
      <c r="W29" s="97"/>
    </row>
    <row r="30" spans="1:23" x14ac:dyDescent="0.25">
      <c r="A30" s="224" t="s">
        <v>634</v>
      </c>
      <c r="B30" s="97"/>
      <c r="C30" s="97"/>
      <c r="D30" s="241"/>
      <c r="E30" s="257"/>
      <c r="F30" s="97"/>
      <c r="G30" s="97"/>
      <c r="H30" s="99"/>
      <c r="I30" s="97"/>
      <c r="J30" s="97"/>
      <c r="K30" s="1243">
        <v>162500</v>
      </c>
      <c r="L30" s="1243"/>
      <c r="M30" s="97"/>
      <c r="N30" s="97"/>
      <c r="O30" s="99"/>
      <c r="P30" s="99"/>
      <c r="Q30" s="258">
        <v>1.2500000000000001E-2</v>
      </c>
      <c r="R30" s="97"/>
      <c r="S30" s="97"/>
      <c r="T30" s="99"/>
      <c r="U30" s="99"/>
      <c r="V30" s="99"/>
      <c r="W30" s="97"/>
    </row>
    <row r="31" spans="1:23" x14ac:dyDescent="0.25">
      <c r="A31" s="97" t="s">
        <v>419</v>
      </c>
      <c r="B31" s="97"/>
      <c r="C31" s="97"/>
      <c r="D31" s="241"/>
      <c r="E31" s="257"/>
      <c r="F31" s="97"/>
      <c r="G31" s="97"/>
      <c r="H31" s="99"/>
      <c r="I31" s="97"/>
      <c r="J31" s="97"/>
      <c r="K31" s="304" t="s">
        <v>444</v>
      </c>
      <c r="L31" s="39"/>
      <c r="M31" s="238">
        <v>1.2500000000000001E-2</v>
      </c>
      <c r="N31" s="241">
        <v>31</v>
      </c>
      <c r="O31" s="239">
        <v>5000000</v>
      </c>
      <c r="P31" s="240">
        <f>O31</f>
        <v>5000000</v>
      </c>
      <c r="Q31" s="240">
        <f>O31*0.0125</f>
        <v>62500</v>
      </c>
      <c r="R31" s="97"/>
      <c r="S31" s="97"/>
      <c r="T31" s="99"/>
      <c r="U31" s="99"/>
      <c r="V31" s="99"/>
      <c r="W31" s="97"/>
    </row>
    <row r="32" spans="1:23" x14ac:dyDescent="0.25">
      <c r="A32" s="97" t="s">
        <v>406</v>
      </c>
      <c r="B32" s="97"/>
      <c r="C32" s="97"/>
      <c r="D32" s="241"/>
      <c r="E32" s="257"/>
      <c r="F32" s="237">
        <f>'CARGAR datos p calculos'!$E$91</f>
        <v>0</v>
      </c>
      <c r="G32" s="99" t="s">
        <v>162</v>
      </c>
      <c r="H32" s="99"/>
      <c r="I32" s="97"/>
      <c r="J32" s="97"/>
      <c r="K32" s="1243">
        <v>125000</v>
      </c>
      <c r="L32" s="1243"/>
      <c r="M32" s="238">
        <v>0.01</v>
      </c>
      <c r="N32" s="97">
        <v>32</v>
      </c>
      <c r="O32" s="239">
        <v>20000000</v>
      </c>
      <c r="P32" s="240">
        <f>P31+O32</f>
        <v>25000000</v>
      </c>
      <c r="Q32" s="240">
        <f>O31*0.0125+O32*0.01</f>
        <v>262500</v>
      </c>
      <c r="R32" s="97"/>
      <c r="S32" s="97"/>
      <c r="T32" s="99"/>
      <c r="U32" s="99"/>
      <c r="V32" s="97"/>
      <c r="W32" s="97"/>
    </row>
    <row r="33" spans="1:23" x14ac:dyDescent="0.25">
      <c r="A33" s="97" t="s">
        <v>235</v>
      </c>
      <c r="B33" s="97"/>
      <c r="C33" s="97"/>
      <c r="D33" s="241"/>
      <c r="E33" s="242"/>
      <c r="F33" s="243">
        <f>IF(F32&lt;=0,0,IF(AND(F32&gt;0,F32&lt;=O31),F32,IF(AND(F32&gt;O31,F32&lt;=O32),O31,IF(AND(F32&gt;O32,F32&lt;=O33),O32,IF(AND(F32&gt;O33,F32&lt;=O34),O33,IF(F32&gt;O34,O34))))))</f>
        <v>0</v>
      </c>
      <c r="G33" s="99" t="s">
        <v>407</v>
      </c>
      <c r="H33" s="264">
        <f>IF(F32&lt;=0,0,IF(AND(F32&gt;0,F32&lt;=O31),(F32*0.0125),IF(AND(F32&gt;O31,F32&lt;=O32),Q31,IF(AND(F32&gt;O32,F32&lt;=O33),Q32,IF(AND(F32&gt;O33,F32&lt;=O34),Q33,IF(F32&gt;O34,Q34))))))</f>
        <v>0</v>
      </c>
      <c r="I33" s="244"/>
      <c r="J33" s="97"/>
      <c r="K33" s="305"/>
      <c r="L33" s="305"/>
      <c r="M33" s="238">
        <v>7.0000000000000001E-3</v>
      </c>
      <c r="N33" s="97">
        <v>33</v>
      </c>
      <c r="O33" s="239">
        <v>25000000</v>
      </c>
      <c r="P33" s="240">
        <f>P32+O33</f>
        <v>50000000</v>
      </c>
      <c r="Q33" s="240">
        <f>O31*0.0125+O32*0.01+O33*0.007</f>
        <v>437500</v>
      </c>
      <c r="R33" s="97"/>
      <c r="S33" s="97"/>
      <c r="T33" s="99"/>
      <c r="U33" s="99"/>
      <c r="V33" s="97"/>
      <c r="W33" s="97"/>
    </row>
    <row r="34" spans="1:23" ht="15.75" thickBot="1" x14ac:dyDescent="0.3">
      <c r="A34" s="97" t="s">
        <v>408</v>
      </c>
      <c r="B34" s="97"/>
      <c r="C34" s="97"/>
      <c r="D34" s="241" t="s">
        <v>251</v>
      </c>
      <c r="E34" s="260">
        <f>IF(F33&lt;=0,0,IF(AND(F33&gt;0,F33&lt;=O32),0.01,IF(AND(F33&gt;=O32,F33&lt;O33),0.007,IF(AND(F33&gt;=O33,F33&lt;O34),0.005,IF(AND(F33&gt;=O34,F33&lt;O35),0.003)))))</f>
        <v>0</v>
      </c>
      <c r="F34" s="243">
        <f>IF(F32&gt;=0,F32-F33)</f>
        <v>0</v>
      </c>
      <c r="G34" s="99" t="s">
        <v>407</v>
      </c>
      <c r="H34" s="264">
        <f>(E34*F34)</f>
        <v>0</v>
      </c>
      <c r="I34" s="244"/>
      <c r="J34" s="97"/>
      <c r="K34" s="306"/>
      <c r="L34" s="306"/>
      <c r="M34" s="238">
        <v>5.0000000000000001E-3</v>
      </c>
      <c r="N34" s="97">
        <v>34</v>
      </c>
      <c r="O34" s="239">
        <v>75000000</v>
      </c>
      <c r="P34" s="240">
        <f>P33+O34</f>
        <v>125000000</v>
      </c>
      <c r="Q34" s="240">
        <f>O31*0.0125+O32*0.01+O33*0.007+O34*0.005</f>
        <v>812500</v>
      </c>
      <c r="R34" s="97"/>
      <c r="S34" s="97"/>
      <c r="T34" s="99"/>
      <c r="U34" s="99"/>
      <c r="V34" s="97"/>
      <c r="W34" s="97"/>
    </row>
    <row r="35" spans="1:23" ht="16.5" thickBot="1" x14ac:dyDescent="0.3">
      <c r="A35" s="97"/>
      <c r="B35" s="97"/>
      <c r="C35" s="97"/>
      <c r="D35" s="241"/>
      <c r="E35" s="257"/>
      <c r="F35" s="231" t="s">
        <v>238</v>
      </c>
      <c r="G35" s="97"/>
      <c r="H35" s="1246">
        <f>(H33+H34)</f>
        <v>0</v>
      </c>
      <c r="I35" s="1247"/>
      <c r="J35" s="97"/>
      <c r="K35" s="50"/>
      <c r="L35" s="50"/>
      <c r="M35" s="238">
        <v>3.0000000000000001E-3</v>
      </c>
      <c r="N35" s="97"/>
      <c r="O35" s="239">
        <v>75000000.010000005</v>
      </c>
      <c r="P35" s="99"/>
      <c r="Q35" s="99"/>
      <c r="R35" s="97"/>
      <c r="S35" s="97"/>
      <c r="T35" s="99"/>
      <c r="U35" s="99"/>
      <c r="V35" s="97"/>
      <c r="W35" s="97"/>
    </row>
    <row r="36" spans="1:23" ht="15.75" thickBot="1" x14ac:dyDescent="0.3">
      <c r="A36" s="224"/>
      <c r="B36" s="97"/>
      <c r="C36" s="97"/>
      <c r="D36" s="241"/>
      <c r="E36" s="257"/>
      <c r="F36" s="231"/>
      <c r="G36" s="97"/>
      <c r="H36" s="1237">
        <f>IF(F32&lt;=0,0,IF(AND(H35&gt;0,H35&lt;=K24),K24,IF(H35&gt;K24,(H33+H34))))</f>
        <v>0</v>
      </c>
      <c r="I36" s="1238"/>
      <c r="J36" s="97"/>
      <c r="K36" s="306"/>
      <c r="L36" s="306"/>
      <c r="M36" s="97"/>
      <c r="N36" s="97"/>
      <c r="O36" s="97"/>
      <c r="P36" s="99"/>
      <c r="Q36" s="99"/>
      <c r="R36" s="97"/>
      <c r="S36" s="97"/>
      <c r="T36" s="99"/>
      <c r="U36" s="99"/>
      <c r="V36" s="97"/>
      <c r="W36" s="97"/>
    </row>
    <row r="37" spans="1:23" ht="15.75" thickBot="1" x14ac:dyDescent="0.3">
      <c r="A37" s="224" t="s">
        <v>635</v>
      </c>
      <c r="B37" s="97"/>
      <c r="C37" s="97"/>
      <c r="D37" s="241"/>
      <c r="E37" s="257"/>
      <c r="F37" s="231"/>
      <c r="G37" s="97"/>
      <c r="H37" s="232"/>
      <c r="I37" s="233"/>
      <c r="J37" s="97"/>
      <c r="K37" s="1218" t="s">
        <v>654</v>
      </c>
      <c r="L37" s="1219"/>
      <c r="M37" s="97"/>
      <c r="N37" s="97"/>
      <c r="O37" s="1225" t="s">
        <v>32</v>
      </c>
      <c r="P37" s="1225"/>
      <c r="Q37" s="99"/>
      <c r="R37" s="97"/>
      <c r="S37" s="97"/>
      <c r="T37" s="99"/>
      <c r="U37" s="99"/>
      <c r="V37" s="97"/>
      <c r="W37" s="97"/>
    </row>
    <row r="38" spans="1:23" ht="15.75" thickBot="1" x14ac:dyDescent="0.3">
      <c r="A38" s="224"/>
      <c r="B38" s="97"/>
      <c r="C38" s="97"/>
      <c r="D38" s="241"/>
      <c r="E38" s="257"/>
      <c r="F38" s="231"/>
      <c r="G38" s="97"/>
      <c r="H38" s="232"/>
      <c r="I38" s="233"/>
      <c r="K38" s="1216" t="str">
        <f>'CARGAR datos p calculos'!I94</f>
        <v>NO</v>
      </c>
      <c r="L38" s="1217"/>
      <c r="M38" s="97"/>
      <c r="N38" s="97"/>
      <c r="O38" s="99" t="s">
        <v>403</v>
      </c>
      <c r="P38" s="99" t="s">
        <v>404</v>
      </c>
      <c r="Q38" s="99" t="s">
        <v>404</v>
      </c>
      <c r="R38" s="97"/>
      <c r="S38" s="97"/>
      <c r="T38" s="99"/>
      <c r="U38" s="99"/>
      <c r="V38" s="97"/>
      <c r="W38" s="97"/>
    </row>
    <row r="39" spans="1:23" x14ac:dyDescent="0.25">
      <c r="A39" s="97" t="s">
        <v>420</v>
      </c>
      <c r="B39" s="97"/>
      <c r="C39" s="97"/>
      <c r="D39" s="241"/>
      <c r="E39" s="260"/>
      <c r="F39" s="97"/>
      <c r="G39" s="253"/>
      <c r="H39" s="259">
        <f>IF(F41=0,0,K26)</f>
        <v>0</v>
      </c>
      <c r="I39" s="244"/>
      <c r="L39" s="97"/>
      <c r="M39" s="97"/>
      <c r="N39" s="97"/>
      <c r="O39" s="99"/>
      <c r="P39" s="99"/>
      <c r="Q39" s="258">
        <v>0.02</v>
      </c>
      <c r="R39" s="97"/>
      <c r="S39" s="97"/>
      <c r="T39" s="99"/>
      <c r="U39" s="99"/>
      <c r="V39" s="97"/>
      <c r="W39" s="97"/>
    </row>
    <row r="40" spans="1:23" x14ac:dyDescent="0.25">
      <c r="A40" s="97" t="s">
        <v>421</v>
      </c>
      <c r="B40" s="97"/>
      <c r="C40" s="97"/>
      <c r="D40" s="241"/>
      <c r="E40" s="257"/>
      <c r="F40" s="97"/>
      <c r="G40" s="97"/>
      <c r="H40" s="259">
        <f>IF(F41=0,0,K28)</f>
        <v>0</v>
      </c>
      <c r="I40" s="244"/>
      <c r="J40" s="97"/>
      <c r="K40" s="97"/>
      <c r="L40" s="97"/>
      <c r="M40" s="261">
        <v>0.02</v>
      </c>
      <c r="N40" s="241">
        <v>40</v>
      </c>
      <c r="O40" s="239">
        <v>2500000</v>
      </c>
      <c r="P40" s="240">
        <f>O40</f>
        <v>2500000</v>
      </c>
      <c r="Q40" s="240">
        <f>O40*0.02</f>
        <v>50000</v>
      </c>
      <c r="R40" s="97"/>
      <c r="S40" s="97"/>
      <c r="T40" s="99"/>
      <c r="U40" s="99"/>
      <c r="V40" s="97"/>
      <c r="W40" s="97"/>
    </row>
    <row r="41" spans="1:23" x14ac:dyDescent="0.25">
      <c r="A41" s="97" t="s">
        <v>406</v>
      </c>
      <c r="B41" s="97"/>
      <c r="C41" s="97"/>
      <c r="D41" s="241"/>
      <c r="E41" s="257"/>
      <c r="F41" s="1230">
        <f>'CARGAR datos p calculos'!$E$103</f>
        <v>0</v>
      </c>
      <c r="G41" s="1230"/>
      <c r="H41" s="259"/>
      <c r="I41" s="237"/>
      <c r="J41" s="237"/>
      <c r="K41" s="97"/>
      <c r="L41" s="97"/>
      <c r="M41" s="261">
        <v>1.4999999999999999E-2</v>
      </c>
      <c r="N41" s="97">
        <v>41</v>
      </c>
      <c r="O41" s="239">
        <v>10000000</v>
      </c>
      <c r="P41" s="240">
        <f>P40+O41</f>
        <v>12500000</v>
      </c>
      <c r="Q41" s="240">
        <f>O40*0.02+O41*0.015</f>
        <v>200000</v>
      </c>
      <c r="R41" s="97"/>
      <c r="S41" s="97"/>
      <c r="T41" s="99"/>
      <c r="U41" s="99"/>
      <c r="V41" s="97"/>
      <c r="W41" s="97"/>
    </row>
    <row r="42" spans="1:23" x14ac:dyDescent="0.25">
      <c r="A42" s="97" t="s">
        <v>422</v>
      </c>
      <c r="B42" s="97"/>
      <c r="C42" s="97"/>
      <c r="D42" s="241"/>
      <c r="E42" s="242"/>
      <c r="F42" s="1223">
        <f>IF(F41&lt;=0,0,IF(AND(F41&gt;0,F41&lt;=O40),F41,IF(AND(F41&gt;O40,F41&lt;=O41),O40,IF(AND(F41&gt;O41,F41&lt;=O42),O41,IF(AND(F41&gt;O42,F41&lt;=O43),O42,IF(F41&gt;O43,O43))))))</f>
        <v>0</v>
      </c>
      <c r="G42" s="1223"/>
      <c r="H42" s="259">
        <f>IF(F41&lt;=0,0,IF(AND(F41&gt;0,F41&lt;=O40),(F41*0.02),IF(AND(F41&gt;O40,F41&lt;=O41),Q40,IF(AND(F41&gt;O41,F41&lt;=O42),Q41,IF(AND(F41&gt;O42,F41&lt;=O43),Q42,IF(F41&gt;O43,Q43))))))</f>
        <v>0</v>
      </c>
      <c r="I42" s="1222">
        <f>IF(F41&lt;=0,0,IF(AND(I43&gt;0,I43&lt;=K30),K30,IF(I43&gt;K30,(I43))))</f>
        <v>0</v>
      </c>
      <c r="J42" s="1222"/>
      <c r="K42" s="97"/>
      <c r="L42" s="97"/>
      <c r="M42" s="261">
        <v>0.01</v>
      </c>
      <c r="N42" s="97">
        <v>42</v>
      </c>
      <c r="O42" s="239">
        <v>12500000</v>
      </c>
      <c r="P42" s="240">
        <f>P41+O42</f>
        <v>25000000</v>
      </c>
      <c r="Q42" s="240">
        <f>O40*0.02+O41*0.015+O42*0.01</f>
        <v>325000</v>
      </c>
      <c r="R42" s="97"/>
      <c r="S42" s="97"/>
      <c r="T42" s="99"/>
      <c r="U42" s="99"/>
      <c r="V42" s="97"/>
      <c r="W42" s="97"/>
    </row>
    <row r="43" spans="1:23" x14ac:dyDescent="0.25">
      <c r="A43" s="97" t="s">
        <v>408</v>
      </c>
      <c r="B43" s="97"/>
      <c r="C43" s="97"/>
      <c r="D43" s="241" t="s">
        <v>251</v>
      </c>
      <c r="E43" s="260">
        <f>IF(F42&lt;=0,0,IF(AND(F42&gt;=O40,F42&lt;O41),0.015,IF(AND(F42&gt;=O41,F42&lt;O42),0.01,IF(AND(F42&gt;=O42,F42&lt;O43),0.008,IF(AND(F42&gt;=O43,F42&lt;O44),0.005)))))</f>
        <v>0</v>
      </c>
      <c r="F43" s="1223">
        <f>IF(F41&gt;=0,F41-F42)</f>
        <v>0</v>
      </c>
      <c r="G43" s="1223"/>
      <c r="H43" s="259">
        <f>(F43*E43)</f>
        <v>0</v>
      </c>
      <c r="I43" s="1223">
        <f>H42+H43</f>
        <v>0</v>
      </c>
      <c r="J43" s="1223"/>
      <c r="K43" s="97"/>
      <c r="L43" s="97"/>
      <c r="M43" s="261">
        <v>8.0000000000000002E-3</v>
      </c>
      <c r="N43" s="97">
        <v>43</v>
      </c>
      <c r="O43" s="239">
        <v>225000000</v>
      </c>
      <c r="P43" s="240">
        <f>P42+O43</f>
        <v>250000000</v>
      </c>
      <c r="Q43" s="240">
        <f>O40*0.02+O41*0.015+O42*0.01+O43*0.008</f>
        <v>2125000</v>
      </c>
      <c r="R43" s="97"/>
      <c r="S43" s="97"/>
      <c r="T43" s="99"/>
      <c r="U43" s="99"/>
      <c r="V43" s="97"/>
      <c r="W43" s="97"/>
    </row>
    <row r="44" spans="1:23" x14ac:dyDescent="0.25">
      <c r="A44" s="97" t="s">
        <v>423</v>
      </c>
      <c r="B44" s="97"/>
      <c r="C44" s="97"/>
      <c r="D44" s="97"/>
      <c r="E44" s="97"/>
      <c r="F44" s="97"/>
      <c r="G44" s="97"/>
      <c r="H44" s="240">
        <f>(H39+H40+H42+H43)</f>
        <v>0</v>
      </c>
      <c r="K44" s="241"/>
      <c r="L44" s="99"/>
      <c r="M44" s="261">
        <v>5.0000000000000001E-3</v>
      </c>
      <c r="N44" s="97">
        <v>44</v>
      </c>
      <c r="O44" s="239">
        <v>225000000.00999999</v>
      </c>
      <c r="P44" s="99"/>
      <c r="Q44" s="99">
        <v>5.0000000000000001E-3</v>
      </c>
      <c r="R44" s="97"/>
      <c r="S44" s="97"/>
      <c r="T44" s="99"/>
      <c r="U44" s="99"/>
      <c r="V44" s="97"/>
      <c r="W44" s="97"/>
    </row>
    <row r="45" spans="1:23" ht="15.75" thickBot="1" x14ac:dyDescent="0.3">
      <c r="A45" s="97" t="s">
        <v>238</v>
      </c>
      <c r="B45" s="97"/>
      <c r="C45" s="97"/>
      <c r="D45" s="97"/>
      <c r="E45" s="97"/>
      <c r="F45" s="97"/>
      <c r="G45" s="97"/>
      <c r="H45" s="1222">
        <f>IF(F41&lt;=0,0,IF(AND(H44&gt;0,H44&lt;=K30),K30,IF(H44&gt;K30,(H44))))</f>
        <v>0</v>
      </c>
      <c r="I45" s="1222"/>
      <c r="J45" s="97"/>
      <c r="K45" s="97"/>
      <c r="L45" s="97"/>
      <c r="M45" s="97"/>
      <c r="N45" s="97"/>
      <c r="O45" s="97"/>
      <c r="P45" s="99"/>
      <c r="Q45" s="99"/>
      <c r="R45" s="97"/>
      <c r="S45" s="97"/>
      <c r="T45" s="99"/>
      <c r="U45" s="99"/>
      <c r="V45" s="97"/>
      <c r="W45" s="97"/>
    </row>
    <row r="46" spans="1:23" ht="16.5" thickBot="1" x14ac:dyDescent="0.3">
      <c r="A46" s="97"/>
      <c r="B46" s="97"/>
      <c r="C46" s="97"/>
      <c r="D46" s="97"/>
      <c r="E46" s="97"/>
      <c r="F46" s="97"/>
      <c r="G46" s="97"/>
      <c r="H46" s="1214">
        <f>IF(NOT(K38="NO"),I42,H45)</f>
        <v>0</v>
      </c>
      <c r="I46" s="1215"/>
      <c r="J46" s="97"/>
      <c r="K46" s="97"/>
      <c r="L46" s="97"/>
      <c r="M46" s="97"/>
      <c r="N46" s="97"/>
      <c r="O46" s="97"/>
      <c r="P46" s="99"/>
      <c r="Q46" s="99"/>
      <c r="R46" s="97"/>
      <c r="S46" s="97"/>
      <c r="T46" s="99"/>
      <c r="U46" s="99"/>
      <c r="V46" s="97"/>
      <c r="W46" s="97"/>
    </row>
    <row r="47" spans="1:23" x14ac:dyDescent="0.25">
      <c r="A47" s="224" t="s">
        <v>636</v>
      </c>
      <c r="B47" s="97"/>
      <c r="C47" s="97"/>
      <c r="D47" s="97"/>
      <c r="E47" s="97"/>
      <c r="F47" s="97"/>
      <c r="G47" s="97"/>
      <c r="J47" s="97"/>
      <c r="K47" s="97"/>
      <c r="L47" s="97"/>
      <c r="M47" s="97"/>
      <c r="N47" s="97"/>
      <c r="O47" s="1225" t="s">
        <v>424</v>
      </c>
      <c r="P47" s="1225"/>
      <c r="Q47" s="99"/>
      <c r="R47" s="97"/>
      <c r="S47" s="97"/>
      <c r="T47" s="99"/>
      <c r="U47" s="99"/>
      <c r="V47" s="97"/>
      <c r="W47" s="97"/>
    </row>
    <row r="48" spans="1:23" x14ac:dyDescent="0.25">
      <c r="A48" s="97"/>
      <c r="B48" s="97"/>
      <c r="C48" s="97"/>
      <c r="D48" s="97"/>
      <c r="E48" s="97"/>
      <c r="F48" s="97"/>
      <c r="G48" s="97"/>
      <c r="H48" s="99"/>
      <c r="I48" s="97"/>
      <c r="J48" s="97"/>
      <c r="K48" s="491"/>
      <c r="L48" s="97"/>
      <c r="M48" s="97"/>
      <c r="N48" s="97"/>
      <c r="O48" s="99" t="s">
        <v>403</v>
      </c>
      <c r="P48" s="99" t="s">
        <v>404</v>
      </c>
      <c r="Q48" s="99" t="s">
        <v>404</v>
      </c>
      <c r="R48" s="97"/>
      <c r="S48" s="99"/>
      <c r="T48" s="99"/>
      <c r="U48" s="99"/>
      <c r="V48" s="97"/>
      <c r="W48" s="97"/>
    </row>
    <row r="49" spans="1:23" x14ac:dyDescent="0.25">
      <c r="A49" s="97" t="s">
        <v>406</v>
      </c>
      <c r="B49" s="97"/>
      <c r="C49" s="97"/>
      <c r="D49" s="97"/>
      <c r="E49" s="99"/>
      <c r="F49" s="262">
        <f>'CARGAR datos p calculos'!$E$115</f>
        <v>0</v>
      </c>
      <c r="G49" s="99" t="s">
        <v>162</v>
      </c>
      <c r="H49" s="99"/>
      <c r="I49" s="97"/>
      <c r="J49" s="97"/>
      <c r="K49" s="97"/>
      <c r="L49" s="97"/>
      <c r="M49" s="97"/>
      <c r="N49" s="97"/>
      <c r="O49" s="99"/>
      <c r="P49" s="99"/>
      <c r="Q49" s="258">
        <v>0.04</v>
      </c>
      <c r="R49" s="97"/>
      <c r="S49" s="99"/>
      <c r="T49" s="99"/>
      <c r="U49" s="99"/>
      <c r="V49" s="99"/>
      <c r="W49" s="97"/>
    </row>
    <row r="50" spans="1:23" x14ac:dyDescent="0.25">
      <c r="A50" s="97" t="s">
        <v>235</v>
      </c>
      <c r="B50" s="97"/>
      <c r="C50" s="97"/>
      <c r="D50" s="241"/>
      <c r="E50" s="242"/>
      <c r="F50" s="263">
        <f>IF(F49&lt;=0,0,IF(AND(F49&gt;0,F49&lt;=O50),F49,IF(AND(F49&gt;O50,F49&lt;=O51),O50,IF(AND(F49&gt;O51,F49&lt;=O52),O51,IF(AND(F49&gt;O52,F49&lt;=O53),O52,IF(AND(F49&gt;O53,F49&lt;=O54),O53,IF(F49&gt;O54,O54)))))))</f>
        <v>0</v>
      </c>
      <c r="G50" s="99" t="s">
        <v>407</v>
      </c>
      <c r="H50" s="264">
        <f>IF(F49&lt;=0,0,IF(AND(F49&gt;0,F49&lt;=O50),(F49*0.04),IF(AND(F49&gt;O50,F49&lt;=O51),Q50,IF(AND(F49&gt;O51,F49&lt;=O52),Q51,IF(AND(F49&gt;O52,F49&lt;=O53),Q52,IF(AND(F49&gt;O53,F49&lt;=O54),Q53,IF(F49&gt;O54,Q54)))))))</f>
        <v>0</v>
      </c>
      <c r="I50" s="244"/>
      <c r="J50" s="97"/>
      <c r="K50" s="97"/>
      <c r="L50" s="97"/>
      <c r="M50" s="261">
        <v>0.04</v>
      </c>
      <c r="N50" s="97">
        <v>49</v>
      </c>
      <c r="O50" s="239">
        <v>25000000</v>
      </c>
      <c r="P50" s="240">
        <f>O50</f>
        <v>25000000</v>
      </c>
      <c r="Q50" s="240">
        <f>O50*0.04</f>
        <v>1000000</v>
      </c>
      <c r="R50" s="97"/>
      <c r="S50" s="99"/>
      <c r="T50" s="99"/>
      <c r="U50" s="99"/>
      <c r="V50" s="99"/>
      <c r="W50" s="97"/>
    </row>
    <row r="51" spans="1:23" ht="15.75" thickBot="1" x14ac:dyDescent="0.3">
      <c r="A51" s="97" t="s">
        <v>408</v>
      </c>
      <c r="B51" s="97"/>
      <c r="C51" s="97"/>
      <c r="D51" s="241" t="s">
        <v>251</v>
      </c>
      <c r="E51" s="260">
        <f>IF(F50&lt;=0,0,IF(AND(F50&gt;0,F50&lt;O51),0.035,IF(AND(F50&gt;=O51,F50&lt;O52),0.03,IF(AND(F50&gt;=O52,F50&lt;O53),0.025,IF(AND(F50&gt;=O53,F50&lt;O54),0.02,IF(F50&gt;=O54,0.015))))))</f>
        <v>0</v>
      </c>
      <c r="F51" s="263">
        <f>IF(F49&gt;=0,F49-F50)</f>
        <v>0</v>
      </c>
      <c r="G51" s="99" t="s">
        <v>407</v>
      </c>
      <c r="H51" s="264">
        <f>(E51*F51)</f>
        <v>0</v>
      </c>
      <c r="I51" s="244"/>
      <c r="J51" s="97"/>
      <c r="K51" s="97"/>
      <c r="L51" s="97"/>
      <c r="M51" s="261">
        <v>3.5000000000000003E-2</v>
      </c>
      <c r="N51" s="97">
        <v>50</v>
      </c>
      <c r="O51" s="239">
        <v>100000000</v>
      </c>
      <c r="P51" s="240">
        <f>P50+O51</f>
        <v>125000000</v>
      </c>
      <c r="Q51" s="240">
        <f>O50*0.04+O51*0.035</f>
        <v>4500000</v>
      </c>
      <c r="R51" s="97"/>
      <c r="S51" s="99"/>
      <c r="T51" s="99"/>
      <c r="U51" s="99"/>
      <c r="V51" s="99"/>
      <c r="W51" s="97"/>
    </row>
    <row r="52" spans="1:23" ht="16.5" thickBot="1" x14ac:dyDescent="0.3">
      <c r="A52" s="97" t="s">
        <v>423</v>
      </c>
      <c r="B52" s="97"/>
      <c r="C52" s="97"/>
      <c r="D52" s="241"/>
      <c r="E52" s="242"/>
      <c r="F52" s="231" t="s">
        <v>238</v>
      </c>
      <c r="G52" s="99"/>
      <c r="H52" s="1224">
        <f>(H50+H51)</f>
        <v>0</v>
      </c>
      <c r="I52" s="1215"/>
      <c r="J52" s="97"/>
      <c r="K52" s="97"/>
      <c r="L52" s="97"/>
      <c r="M52" s="261">
        <v>0.03</v>
      </c>
      <c r="N52" s="97">
        <v>51</v>
      </c>
      <c r="O52" s="239">
        <v>125000000</v>
      </c>
      <c r="P52" s="240">
        <f>P51+O52</f>
        <v>250000000</v>
      </c>
      <c r="Q52" s="240">
        <f>O50*0.04+O51*0.035+O52*0.03</f>
        <v>8250000</v>
      </c>
      <c r="R52" s="97"/>
      <c r="S52" s="99"/>
      <c r="T52" s="99"/>
      <c r="U52" s="99"/>
      <c r="V52" s="99"/>
      <c r="W52" s="97"/>
    </row>
    <row r="53" spans="1:23" ht="15.75" thickBot="1" x14ac:dyDescent="0.3">
      <c r="A53" s="97"/>
      <c r="B53" s="97"/>
      <c r="C53" s="97"/>
      <c r="D53" s="241"/>
      <c r="E53" s="242"/>
      <c r="G53" s="99" t="s">
        <v>407</v>
      </c>
      <c r="H53" s="1226">
        <f>IF(F49&lt;=0,0,IF(AND(H52&gt;0,H52&lt;=K24),K24,IF(H52&gt;K24,(H52))))</f>
        <v>0</v>
      </c>
      <c r="I53" s="1227"/>
      <c r="J53" s="97"/>
      <c r="K53" s="97"/>
      <c r="L53" s="97"/>
      <c r="M53" s="261">
        <v>2.5000000000000001E-2</v>
      </c>
      <c r="N53" s="97">
        <v>52</v>
      </c>
      <c r="O53" s="239">
        <v>500000000</v>
      </c>
      <c r="P53" s="240">
        <f>P52+O53</f>
        <v>750000000</v>
      </c>
      <c r="Q53" s="240">
        <f>O50*0.04+O51*0.035+O52*0.03+O53*0.025</f>
        <v>20750000</v>
      </c>
      <c r="R53" s="97"/>
      <c r="S53" s="99"/>
      <c r="T53" s="99"/>
      <c r="U53" s="99"/>
      <c r="V53" s="99"/>
      <c r="W53" s="97"/>
    </row>
    <row r="54" spans="1:23" x14ac:dyDescent="0.25">
      <c r="A54" s="97"/>
      <c r="B54" s="97"/>
      <c r="C54" s="97"/>
      <c r="D54" s="97"/>
      <c r="E54" s="97"/>
      <c r="F54" s="97"/>
      <c r="G54" s="97"/>
      <c r="H54" s="99"/>
      <c r="I54" s="97"/>
      <c r="J54" s="97"/>
      <c r="K54" s="97"/>
      <c r="L54" s="97"/>
      <c r="M54" s="261">
        <v>0.02</v>
      </c>
      <c r="N54" s="97">
        <v>53</v>
      </c>
      <c r="O54" s="239">
        <v>1750000000</v>
      </c>
      <c r="P54" s="240">
        <f>P53+O54</f>
        <v>2500000000</v>
      </c>
      <c r="Q54" s="240">
        <f>O50*0.04+O51*0.035+O52*0.03+O53*0.025+O54*0.02</f>
        <v>55750000</v>
      </c>
      <c r="R54" s="97"/>
      <c r="S54" s="99"/>
      <c r="T54" s="99"/>
      <c r="U54" s="99"/>
      <c r="V54" s="99"/>
      <c r="W54" s="97"/>
    </row>
    <row r="55" spans="1:23" x14ac:dyDescent="0.25">
      <c r="A55" s="97"/>
      <c r="B55" s="97"/>
      <c r="C55" s="97"/>
      <c r="D55" s="97"/>
      <c r="E55" s="97"/>
      <c r="F55" s="97"/>
      <c r="G55" s="97"/>
      <c r="H55" s="99"/>
      <c r="I55" s="97"/>
      <c r="J55" s="97"/>
      <c r="K55" s="97"/>
      <c r="L55" s="97"/>
      <c r="M55" s="261">
        <v>1.4999999999999999E-2</v>
      </c>
      <c r="N55" s="97">
        <v>54</v>
      </c>
      <c r="O55" s="239">
        <v>1750000000.01</v>
      </c>
      <c r="P55" s="99"/>
      <c r="Q55" s="99"/>
      <c r="R55" s="97"/>
      <c r="S55" s="99"/>
      <c r="T55" s="99"/>
      <c r="U55" s="99"/>
      <c r="V55" s="99"/>
      <c r="W55" s="97"/>
    </row>
    <row r="56" spans="1:23" x14ac:dyDescent="0.25">
      <c r="A56" s="224" t="s">
        <v>517</v>
      </c>
      <c r="B56" s="97"/>
      <c r="C56" s="97"/>
      <c r="D56" s="97"/>
      <c r="E56" s="97"/>
      <c r="F56" s="97"/>
      <c r="J56" s="97"/>
      <c r="K56" s="97"/>
      <c r="L56" s="97"/>
      <c r="M56" s="97"/>
      <c r="N56" s="97"/>
      <c r="O56" s="97"/>
      <c r="P56" s="99"/>
      <c r="Q56" s="99"/>
      <c r="R56" s="97"/>
      <c r="S56" s="97"/>
      <c r="T56" s="99"/>
      <c r="U56" s="99"/>
      <c r="V56" s="99"/>
      <c r="W56" s="97"/>
    </row>
    <row r="57" spans="1:23" x14ac:dyDescent="0.25">
      <c r="A57" s="97"/>
      <c r="B57" s="97"/>
      <c r="C57" s="97"/>
      <c r="D57" s="97"/>
      <c r="E57" s="97"/>
      <c r="F57" s="97"/>
      <c r="J57" s="97"/>
      <c r="K57" s="97"/>
      <c r="L57" s="97"/>
      <c r="M57" s="97"/>
      <c r="N57" s="97"/>
      <c r="O57" s="97"/>
      <c r="P57" s="99"/>
      <c r="Q57" s="99"/>
      <c r="R57" s="97"/>
      <c r="S57" s="97"/>
      <c r="T57" s="99"/>
      <c r="U57" s="99"/>
      <c r="V57" s="99"/>
      <c r="W57" s="97"/>
    </row>
    <row r="58" spans="1:23" x14ac:dyDescent="0.25">
      <c r="A58" s="97" t="s">
        <v>406</v>
      </c>
      <c r="B58" s="97"/>
      <c r="C58" s="97"/>
      <c r="D58" s="97"/>
      <c r="E58" s="99"/>
      <c r="F58" s="262">
        <f>'CARGAR datos p calculos'!$E$139</f>
        <v>0</v>
      </c>
      <c r="G58" s="99" t="s">
        <v>162</v>
      </c>
      <c r="H58" s="99"/>
      <c r="I58" s="283"/>
      <c r="J58" s="97"/>
      <c r="K58" s="97"/>
      <c r="L58" s="97"/>
      <c r="M58" s="97"/>
      <c r="N58" s="97"/>
      <c r="O58" s="97"/>
      <c r="P58" s="99"/>
      <c r="Q58" s="99"/>
      <c r="R58" s="97"/>
      <c r="S58" s="97"/>
      <c r="T58" s="99"/>
      <c r="U58" s="99"/>
      <c r="V58" s="99"/>
      <c r="W58" s="97"/>
    </row>
    <row r="59" spans="1:23" ht="15.75" thickBot="1" x14ac:dyDescent="0.3">
      <c r="A59" s="97" t="s">
        <v>235</v>
      </c>
      <c r="B59" s="97"/>
      <c r="C59" s="97"/>
      <c r="D59" s="241"/>
      <c r="E59" s="242"/>
      <c r="F59" s="263">
        <f>IF(F58&lt;=0,0,IF(AND(F58&gt;0,F58&lt;=O50),F58,IF(AND(F58&gt;O50,F58&lt;=O51),O50,IF(AND(F58&gt;O51,F58&lt;=O52),O51,IF(AND(F58&gt;O52,F58&lt;=O53),O52,IF(AND(F58&gt;O53,F58&lt;=O54),O53,IF(F58&gt;O54,O54)))))))</f>
        <v>0</v>
      </c>
      <c r="G59" s="99" t="s">
        <v>407</v>
      </c>
      <c r="H59" s="264">
        <f>IF(F58&lt;=0,0,IF(AND(F58&gt;0,F58&lt;=O50),(F58*0.04),IF(AND(F58&gt;O50,F58&lt;=O51),Q50,IF(AND(F58&gt;O51,F58&lt;=O52),Q51,IF(AND(F58&gt;O52,F58&lt;=O53),Q52,IF(AND(F58&gt;O53,F58&lt;=O54),Q53,IF(F58&gt;O54,Q54)))))))</f>
        <v>0</v>
      </c>
      <c r="I59" s="283"/>
      <c r="J59" s="97"/>
      <c r="K59" s="97"/>
      <c r="L59" s="97"/>
      <c r="M59" s="97"/>
      <c r="N59" s="97"/>
      <c r="O59" s="97"/>
      <c r="P59" s="99"/>
      <c r="Q59" s="99"/>
      <c r="R59" s="97"/>
      <c r="S59" s="97"/>
      <c r="T59" s="99"/>
      <c r="U59" s="99"/>
      <c r="V59" s="99"/>
      <c r="W59" s="97"/>
    </row>
    <row r="60" spans="1:23" ht="15.75" thickBot="1" x14ac:dyDescent="0.3">
      <c r="A60" s="97" t="s">
        <v>408</v>
      </c>
      <c r="B60" s="97"/>
      <c r="C60" s="97"/>
      <c r="D60" s="241" t="s">
        <v>251</v>
      </c>
      <c r="E60" s="260">
        <f>IF(F59&lt;=0,0,IF(AND(F59&gt;0,F59&lt;O51),0.035,IF(AND(F59&gt;=O51,F59&lt;O52),0.03,IF(AND(F59&gt;=O52,F59&lt;O53),0.025,IF(AND(F59&gt;=O53,F59&lt;O54),0.02,IF(F59&gt;=O54,0.015))))))</f>
        <v>0</v>
      </c>
      <c r="F60" s="263">
        <f>IF(F58&gt;=0,F58-F59)</f>
        <v>0</v>
      </c>
      <c r="G60" s="99" t="s">
        <v>407</v>
      </c>
      <c r="H60" s="264">
        <f>(E60*F60)</f>
        <v>0</v>
      </c>
      <c r="I60" s="283"/>
      <c r="J60" s="97"/>
      <c r="K60" s="1231" t="s">
        <v>451</v>
      </c>
      <c r="L60" s="1232"/>
      <c r="M60" s="1233"/>
      <c r="N60" s="97"/>
      <c r="O60" s="97"/>
      <c r="P60" s="99"/>
      <c r="Q60" s="99"/>
      <c r="R60" s="97"/>
      <c r="S60" s="97"/>
      <c r="T60" s="99"/>
      <c r="U60" s="99"/>
      <c r="V60" s="99"/>
      <c r="W60" s="97"/>
    </row>
    <row r="61" spans="1:23" ht="15.75" thickBot="1" x14ac:dyDescent="0.3">
      <c r="A61" s="97" t="s">
        <v>423</v>
      </c>
      <c r="B61" s="97"/>
      <c r="C61" s="97"/>
      <c r="D61" s="241"/>
      <c r="E61" s="242"/>
      <c r="F61" s="244"/>
      <c r="G61" s="99"/>
      <c r="H61" s="264">
        <f>(H59+H60)</f>
        <v>0</v>
      </c>
      <c r="I61" s="283"/>
      <c r="J61" s="97"/>
      <c r="K61" s="1234">
        <f>'CARGAR datos p calculos'!$N$134</f>
        <v>200000</v>
      </c>
      <c r="L61" s="1235"/>
      <c r="M61" s="1236"/>
      <c r="N61" s="97"/>
      <c r="O61" s="97"/>
      <c r="P61" s="99"/>
      <c r="Q61" s="99"/>
      <c r="R61" s="97"/>
      <c r="S61" s="97"/>
      <c r="T61" s="99"/>
      <c r="U61" s="99"/>
      <c r="V61" s="99"/>
      <c r="W61" s="97"/>
    </row>
    <row r="62" spans="1:23" ht="16.5" thickBot="1" x14ac:dyDescent="0.3">
      <c r="A62" s="97"/>
      <c r="B62" s="97"/>
      <c r="C62" s="97"/>
      <c r="D62" s="241"/>
      <c r="E62" s="242"/>
      <c r="F62" s="231" t="s">
        <v>238</v>
      </c>
      <c r="G62" s="99" t="s">
        <v>407</v>
      </c>
      <c r="H62" s="1224">
        <f>IF(F58&lt;=0,0,IF(AND(H61&gt;0,H61&lt;=K61),K61,IF(H61&gt;K61,(H61))))</f>
        <v>0</v>
      </c>
      <c r="I62" s="1215"/>
      <c r="J62" s="97"/>
      <c r="K62" s="97"/>
      <c r="L62" s="97"/>
      <c r="M62" s="97"/>
      <c r="N62" s="97"/>
      <c r="O62" s="97"/>
      <c r="P62" s="99"/>
      <c r="Q62" s="99"/>
      <c r="R62" s="97"/>
      <c r="S62" s="97"/>
      <c r="T62" s="99"/>
      <c r="U62" s="99"/>
      <c r="V62" s="99"/>
      <c r="W62" s="97"/>
    </row>
    <row r="63" spans="1:23" x14ac:dyDescent="0.25">
      <c r="A63" s="97"/>
      <c r="B63" s="97"/>
      <c r="C63" s="97"/>
      <c r="D63" s="97"/>
      <c r="E63" s="97"/>
      <c r="F63" s="97"/>
      <c r="G63" s="97"/>
      <c r="H63" s="99"/>
      <c r="I63" s="283"/>
      <c r="J63" s="97"/>
      <c r="K63" s="97"/>
      <c r="L63" s="97"/>
      <c r="M63" s="97"/>
      <c r="N63" s="97"/>
      <c r="O63" s="97"/>
      <c r="P63" s="99"/>
      <c r="Q63" s="99"/>
      <c r="R63" s="97"/>
      <c r="S63" s="97"/>
      <c r="T63" s="99"/>
      <c r="U63" s="99"/>
      <c r="V63" s="99"/>
      <c r="W63" s="97"/>
    </row>
    <row r="64" spans="1:23" x14ac:dyDescent="0.25">
      <c r="A64" s="97"/>
      <c r="B64" s="97"/>
      <c r="C64" s="97"/>
      <c r="D64" s="97"/>
      <c r="E64" s="97"/>
      <c r="F64" s="97"/>
      <c r="G64" s="97"/>
      <c r="H64" s="99"/>
      <c r="I64" s="97"/>
      <c r="J64" s="97"/>
      <c r="K64" s="97"/>
      <c r="L64" s="97"/>
      <c r="M64" s="97"/>
      <c r="N64" s="97"/>
      <c r="O64" s="97"/>
      <c r="P64" s="99"/>
      <c r="Q64" s="99"/>
      <c r="R64" s="97"/>
      <c r="S64" s="97"/>
      <c r="T64" s="99"/>
      <c r="U64" s="99"/>
      <c r="V64" s="99"/>
      <c r="W64" s="97"/>
    </row>
    <row r="65" spans="1:23" x14ac:dyDescent="0.25">
      <c r="A65" s="224" t="s">
        <v>248</v>
      </c>
      <c r="B65" s="97"/>
      <c r="C65" s="97"/>
      <c r="D65" s="97"/>
      <c r="E65" s="97"/>
      <c r="F65" s="97"/>
      <c r="G65" s="97"/>
      <c r="H65" s="99"/>
      <c r="I65" s="97"/>
      <c r="J65" s="97"/>
      <c r="K65" s="97"/>
      <c r="L65" s="97"/>
      <c r="M65" s="99"/>
      <c r="N65" s="99"/>
      <c r="O65" s="97"/>
      <c r="P65" s="99"/>
      <c r="Q65" s="99"/>
      <c r="R65" s="97"/>
      <c r="S65" s="97"/>
      <c r="T65" s="99"/>
      <c r="U65" s="99"/>
      <c r="V65" s="99"/>
      <c r="W65" s="97"/>
    </row>
    <row r="66" spans="1:23" x14ac:dyDescent="0.25">
      <c r="A66" s="97"/>
      <c r="B66" s="97"/>
      <c r="C66" s="97"/>
      <c r="D66" s="97"/>
      <c r="E66" s="97"/>
      <c r="F66" s="97"/>
      <c r="G66" s="97"/>
      <c r="H66" s="99"/>
      <c r="I66" s="97"/>
      <c r="J66" s="97"/>
      <c r="K66" s="97"/>
      <c r="L66" s="97"/>
      <c r="M66" s="99"/>
      <c r="N66" s="99"/>
      <c r="O66" s="1225" t="s">
        <v>44</v>
      </c>
      <c r="P66" s="1225"/>
      <c r="Q66" s="99"/>
      <c r="R66" s="97"/>
      <c r="S66" s="97"/>
      <c r="T66" s="99"/>
      <c r="U66" s="99"/>
      <c r="V66" s="99"/>
      <c r="W66" s="97"/>
    </row>
    <row r="67" spans="1:23" x14ac:dyDescent="0.25">
      <c r="A67" s="97" t="s">
        <v>406</v>
      </c>
      <c r="B67" s="97"/>
      <c r="C67" s="97"/>
      <c r="D67" s="97"/>
      <c r="E67" s="99"/>
      <c r="F67" s="262">
        <f>'CARGAR datos p calculos'!$E$128</f>
        <v>0</v>
      </c>
      <c r="G67" s="99" t="s">
        <v>162</v>
      </c>
      <c r="H67" s="99"/>
      <c r="I67" s="97"/>
      <c r="J67" s="97"/>
      <c r="K67" s="97"/>
      <c r="L67" s="97"/>
      <c r="M67" s="97"/>
      <c r="N67" s="97"/>
      <c r="O67" s="99" t="s">
        <v>403</v>
      </c>
      <c r="P67" s="99" t="s">
        <v>404</v>
      </c>
      <c r="Q67" s="99" t="s">
        <v>404</v>
      </c>
      <c r="R67" s="97"/>
      <c r="S67" s="97"/>
      <c r="T67" s="99"/>
      <c r="U67" s="99"/>
      <c r="V67" s="99"/>
      <c r="W67" s="97"/>
    </row>
    <row r="68" spans="1:23" x14ac:dyDescent="0.25">
      <c r="A68" s="97" t="s">
        <v>235</v>
      </c>
      <c r="B68" s="97"/>
      <c r="C68" s="241"/>
      <c r="D68" s="232"/>
      <c r="E68" s="242"/>
      <c r="F68" s="263">
        <f>IF(F67&lt;=0,0,IF(AND(F67&gt;0,F67&lt;=O69),F67,IF(AND(F67&gt;O69,F67&lt;=O70),O69,IF(AND(F67&gt;O70,F67&lt;=O71),O70,IF(AND(F67&gt;O71,F67&lt;=O72),O71,IF(AND(F67&gt;O72,F67&lt;=O73),O72,IF(AND(F67&gt;O73,F67&lt;=O74),O73,IF(AND(F67&gt;O74,F67&lt;=O75),O74,IF(F67&gt;O75,P75)))))))))</f>
        <v>0</v>
      </c>
      <c r="G68" s="99" t="s">
        <v>407</v>
      </c>
      <c r="H68" s="264">
        <f>IF(F67&lt;=0,0,IF(AND(F67&gt;0,F67&lt;=O69),(F67*0.05),IF(AND(F67&gt;O69,F67&lt;=O70),Q69,IF(AND(F67&gt;O70,F67&lt;=O71),Q70,IF(AND(F67&gt;O71,F67&lt;=O72),Q71,IF(AND(F67&gt;O72,F67&lt;=O73),Q72,IF(AND(F67&gt;O73,F67&lt;=O74),Q73,IF(AND(F67&gt;O74,F67&lt;=O75),67,IF(F67&gt;O75,Q75)))))))))</f>
        <v>0</v>
      </c>
      <c r="I68" s="244"/>
      <c r="J68" s="97"/>
      <c r="K68" s="97"/>
      <c r="L68" s="97"/>
      <c r="M68" s="97"/>
      <c r="N68" s="97"/>
      <c r="O68" s="99"/>
      <c r="P68" s="99"/>
      <c r="Q68" s="258">
        <v>0.05</v>
      </c>
      <c r="R68" s="97"/>
      <c r="S68" s="97"/>
      <c r="T68" s="99"/>
      <c r="U68" s="99"/>
      <c r="V68" s="99"/>
      <c r="W68" s="97"/>
    </row>
    <row r="69" spans="1:23" ht="15.75" thickBot="1" x14ac:dyDescent="0.3">
      <c r="A69" s="97" t="s">
        <v>408</v>
      </c>
      <c r="B69" s="97"/>
      <c r="C69" s="97"/>
      <c r="D69" s="241" t="s">
        <v>251</v>
      </c>
      <c r="E69" s="260">
        <f>IF(F68&lt;=0,0,IF(AND(F68&gt;0,F68&lt;O70),0.04,IF(AND(F68&gt;=O70,F68&lt;O71),0.03,IF(AND(F68&gt;=O71,F68&lt;O72),0.025,IF(AND(F68&gt;=O72,F68&lt;O73),0.02,IF(AND(F68&gt;=O73,F68&lt;O74),0.015,IF(AND(F68&gt;=O74,F68&lt;O75),0.01,IF(F68&gt;=O75,0.005))))))))</f>
        <v>0</v>
      </c>
      <c r="F69" s="263">
        <f>IF(F67&gt;=0,F67-F68)</f>
        <v>0</v>
      </c>
      <c r="G69" s="99" t="s">
        <v>407</v>
      </c>
      <c r="H69" s="264">
        <f>(E69*F69)</f>
        <v>0</v>
      </c>
      <c r="I69" s="244"/>
      <c r="J69" s="97"/>
      <c r="K69" s="97"/>
      <c r="L69" s="97"/>
      <c r="M69" s="238">
        <v>0.05</v>
      </c>
      <c r="N69" s="97">
        <v>68</v>
      </c>
      <c r="O69" s="239">
        <v>25000000</v>
      </c>
      <c r="P69" s="240">
        <f>$O$69</f>
        <v>25000000</v>
      </c>
      <c r="Q69" s="240">
        <f>O69*0.05</f>
        <v>1250000</v>
      </c>
      <c r="R69" s="97"/>
      <c r="S69" s="97"/>
      <c r="T69" s="99"/>
      <c r="U69" s="99"/>
      <c r="V69" s="99"/>
      <c r="W69" s="97"/>
    </row>
    <row r="70" spans="1:23" ht="16.5" thickBot="1" x14ac:dyDescent="0.3">
      <c r="A70" s="97"/>
      <c r="B70" s="97"/>
      <c r="C70" s="97"/>
      <c r="D70" s="241"/>
      <c r="E70" s="242"/>
      <c r="F70" s="231" t="s">
        <v>238</v>
      </c>
      <c r="G70" s="99"/>
      <c r="H70" s="1224">
        <f>(H68+H69)</f>
        <v>0</v>
      </c>
      <c r="I70" s="1215"/>
      <c r="J70" s="97"/>
      <c r="K70" s="97"/>
      <c r="L70" s="97"/>
      <c r="M70" s="238">
        <v>0.04</v>
      </c>
      <c r="N70" s="241">
        <v>69</v>
      </c>
      <c r="O70" s="239">
        <v>100000000</v>
      </c>
      <c r="P70" s="240">
        <f t="shared" ref="P70:P75" si="0">P69+O70</f>
        <v>125000000</v>
      </c>
      <c r="Q70" s="240">
        <f>O69*0.05+O70*0.04</f>
        <v>5250000</v>
      </c>
      <c r="R70" s="97"/>
      <c r="S70" s="97"/>
      <c r="T70" s="99"/>
      <c r="U70" s="99"/>
      <c r="V70" s="99"/>
      <c r="W70" s="97"/>
    </row>
    <row r="71" spans="1:23" ht="15.75" thickBot="1" x14ac:dyDescent="0.3">
      <c r="A71" s="97"/>
      <c r="B71" s="97"/>
      <c r="C71" s="97"/>
      <c r="D71" s="241"/>
      <c r="E71" s="242"/>
      <c r="G71" s="99"/>
      <c r="H71" s="1226">
        <f>IF(F67&lt;=0,0,IF(AND(H70&gt;0,H70&lt;=K24),K24,IF(H70&gt;K24,(H70))))</f>
        <v>0</v>
      </c>
      <c r="I71" s="1227"/>
      <c r="J71" s="97"/>
      <c r="K71" s="97"/>
      <c r="L71" s="97"/>
      <c r="M71" s="238">
        <v>0.03</v>
      </c>
      <c r="N71" s="97">
        <v>70</v>
      </c>
      <c r="O71" s="239">
        <v>125000000</v>
      </c>
      <c r="P71" s="240">
        <f t="shared" si="0"/>
        <v>250000000</v>
      </c>
      <c r="Q71" s="240">
        <f>O69*0.05+O70*0.04+O71*0.03</f>
        <v>9000000</v>
      </c>
      <c r="R71" s="97"/>
      <c r="S71" s="97"/>
      <c r="T71" s="99"/>
      <c r="U71" s="99"/>
      <c r="V71" s="99"/>
      <c r="W71" s="97"/>
    </row>
    <row r="72" spans="1:23" x14ac:dyDescent="0.25">
      <c r="A72" s="97"/>
      <c r="B72" s="97"/>
      <c r="C72" s="97"/>
      <c r="D72" s="97"/>
      <c r="E72" s="97"/>
      <c r="F72" s="97"/>
      <c r="G72" s="97"/>
      <c r="H72" s="99"/>
      <c r="I72" s="97"/>
      <c r="J72" s="97"/>
      <c r="K72" s="97"/>
      <c r="L72" s="97"/>
      <c r="M72" s="238">
        <v>2.5000000000000001E-2</v>
      </c>
      <c r="N72" s="97">
        <v>71</v>
      </c>
      <c r="O72" s="239">
        <v>250000000</v>
      </c>
      <c r="P72" s="240">
        <f t="shared" si="0"/>
        <v>500000000</v>
      </c>
      <c r="Q72" s="240">
        <f>O69*0.05+O70*0.04+O71*0.03+O72*0.025</f>
        <v>15250000</v>
      </c>
      <c r="R72" s="97"/>
      <c r="S72" s="97"/>
      <c r="T72" s="99"/>
      <c r="U72" s="99"/>
      <c r="V72" s="97"/>
      <c r="W72" s="97"/>
    </row>
    <row r="73" spans="1:23" x14ac:dyDescent="0.25">
      <c r="A73" s="224" t="s">
        <v>637</v>
      </c>
      <c r="B73" s="97"/>
      <c r="C73" s="97"/>
      <c r="D73" s="97"/>
      <c r="E73" s="97"/>
      <c r="F73" s="97"/>
      <c r="G73" s="97"/>
      <c r="H73" s="99"/>
      <c r="I73" s="97"/>
      <c r="J73" s="97"/>
      <c r="K73" s="97"/>
      <c r="L73" s="97"/>
      <c r="M73" s="238">
        <v>0.02</v>
      </c>
      <c r="N73" s="97">
        <v>72</v>
      </c>
      <c r="O73" s="239">
        <v>500000000</v>
      </c>
      <c r="P73" s="240">
        <f t="shared" si="0"/>
        <v>1000000000</v>
      </c>
      <c r="Q73" s="240">
        <f>O69*0.05+O70*0.04+O71*0.03+O72*0.025+O73*0.02</f>
        <v>25250000</v>
      </c>
      <c r="R73" s="97"/>
      <c r="S73" s="97"/>
      <c r="T73" s="99"/>
      <c r="U73" s="99"/>
      <c r="V73" s="97"/>
      <c r="W73" s="97"/>
    </row>
    <row r="74" spans="1:23" x14ac:dyDescent="0.25">
      <c r="A74" s="97"/>
      <c r="B74" s="97"/>
      <c r="C74" s="97"/>
      <c r="D74" s="97"/>
      <c r="E74" s="97"/>
      <c r="F74" s="97"/>
      <c r="G74" s="97"/>
      <c r="H74" s="99"/>
      <c r="I74" s="97"/>
      <c r="J74" s="97"/>
      <c r="K74" s="97"/>
      <c r="L74" s="97"/>
      <c r="M74" s="238">
        <v>1.4999999999999999E-2</v>
      </c>
      <c r="N74" s="97">
        <v>73</v>
      </c>
      <c r="O74" s="239">
        <v>1000000000</v>
      </c>
      <c r="P74" s="240">
        <f t="shared" si="0"/>
        <v>2000000000</v>
      </c>
      <c r="Q74" s="240">
        <f>O69*0.05+O70*0.04+O71*0.03+O72*0.025+O73*0.02+O74*0.015</f>
        <v>40250000</v>
      </c>
      <c r="R74" s="97"/>
      <c r="S74" s="97"/>
      <c r="T74" s="99"/>
      <c r="U74" s="99"/>
      <c r="V74" s="97"/>
      <c r="W74" s="97"/>
    </row>
    <row r="75" spans="1:23" ht="15.75" thickBot="1" x14ac:dyDescent="0.3">
      <c r="A75" s="97" t="s">
        <v>631</v>
      </c>
      <c r="B75" s="263">
        <f>(('CARGAR datos p calculos'!$I$122)+1)*0.08*K24*('CARGAR datos p calculos'!$I$123)</f>
        <v>0</v>
      </c>
      <c r="C75" s="97"/>
      <c r="D75" s="97"/>
      <c r="E75" s="97"/>
      <c r="F75" s="97"/>
      <c r="G75" s="97"/>
      <c r="H75" s="99"/>
      <c r="I75" s="97"/>
      <c r="J75" s="97"/>
      <c r="K75" s="97"/>
      <c r="L75" s="97"/>
      <c r="M75" s="238">
        <v>0.01</v>
      </c>
      <c r="N75" s="97">
        <v>74</v>
      </c>
      <c r="O75" s="239">
        <v>2000000000</v>
      </c>
      <c r="P75" s="240">
        <f t="shared" si="0"/>
        <v>4000000000</v>
      </c>
      <c r="Q75" s="240">
        <f>O69*0.05+O70*0.04+O71*0.03+O72*0.025+O73*0.02+O74*0.015+O75*0.01</f>
        <v>60250000</v>
      </c>
      <c r="R75" s="97"/>
      <c r="S75" s="97"/>
      <c r="T75" s="99"/>
      <c r="U75" s="99"/>
      <c r="V75" s="97"/>
      <c r="W75" s="97"/>
    </row>
    <row r="76" spans="1:23" ht="16.5" thickBot="1" x14ac:dyDescent="0.3">
      <c r="A76" s="97"/>
      <c r="B76" s="97"/>
      <c r="C76" s="97"/>
      <c r="D76" s="97"/>
      <c r="E76" s="444"/>
      <c r="F76" s="97"/>
      <c r="G76" s="97"/>
      <c r="H76" s="1224">
        <f>(('CARGAR datos p calculos'!$I$122)+1)*0.08*K24*('CARGAR datos p calculos'!$I$123)</f>
        <v>0</v>
      </c>
      <c r="I76" s="1215"/>
      <c r="J76" s="97"/>
      <c r="K76" s="97"/>
      <c r="L76" s="99"/>
      <c r="M76" s="238">
        <v>5.0000000000000001E-3</v>
      </c>
      <c r="N76" s="241">
        <v>75</v>
      </c>
      <c r="O76" s="239">
        <v>2000000000.01</v>
      </c>
      <c r="P76" s="99"/>
      <c r="Q76" s="99"/>
      <c r="R76" s="97"/>
      <c r="S76" s="97"/>
      <c r="T76" s="99"/>
      <c r="U76" s="99"/>
      <c r="V76" s="97"/>
      <c r="W76" s="97"/>
    </row>
    <row r="77" spans="1:23" ht="15.75" thickBot="1" x14ac:dyDescent="0.3">
      <c r="A77" s="97"/>
      <c r="B77" s="97"/>
      <c r="C77" s="97"/>
      <c r="D77" s="97"/>
      <c r="E77" s="97"/>
      <c r="F77" s="97"/>
      <c r="G77" s="97"/>
      <c r="H77" s="99"/>
      <c r="I77" s="97"/>
      <c r="J77" s="97"/>
      <c r="K77" s="97"/>
      <c r="L77" s="99"/>
      <c r="M77" s="97"/>
      <c r="N77" s="97"/>
      <c r="O77" s="99"/>
      <c r="P77" s="99"/>
      <c r="Q77" s="99"/>
      <c r="R77" s="97"/>
      <c r="S77" s="97"/>
      <c r="T77" s="99"/>
      <c r="U77" s="99"/>
      <c r="V77" s="97"/>
      <c r="W77" s="97"/>
    </row>
    <row r="78" spans="1:23" ht="18.75" thickBot="1" x14ac:dyDescent="0.3">
      <c r="A78" s="1212" t="s">
        <v>655</v>
      </c>
      <c r="B78" s="1213"/>
      <c r="C78" s="1213"/>
      <c r="D78" s="1213"/>
      <c r="E78" s="1213"/>
      <c r="F78" s="313"/>
      <c r="G78" s="314" t="s">
        <v>407</v>
      </c>
      <c r="H78" s="1220">
        <f>H76+H70+H62+H52+H46+H35+H28+H18</f>
        <v>0</v>
      </c>
      <c r="I78" s="1221"/>
      <c r="J78" s="97"/>
      <c r="K78" s="97"/>
      <c r="L78" s="99"/>
      <c r="M78" s="99"/>
      <c r="N78" s="99"/>
      <c r="O78" s="97"/>
      <c r="P78" s="99"/>
      <c r="Q78" s="99"/>
      <c r="R78" s="97"/>
      <c r="S78" s="97"/>
      <c r="T78" s="99"/>
      <c r="U78" s="99"/>
      <c r="V78" s="97"/>
      <c r="W78" s="97"/>
    </row>
    <row r="79" spans="1:23" ht="18.75" thickBot="1" x14ac:dyDescent="0.3">
      <c r="A79" s="1212" t="s">
        <v>458</v>
      </c>
      <c r="B79" s="1213"/>
      <c r="C79" s="1213"/>
      <c r="D79" s="1213"/>
      <c r="E79" s="1213"/>
      <c r="F79" s="313"/>
      <c r="G79" s="492" t="s">
        <v>407</v>
      </c>
      <c r="H79" s="1220">
        <f>IF(H78&lt;=0,0,IF(AND(H78&gt;0,H78&lt;=K24),K24,IF(H78&gt;K24,(H78))))</f>
        <v>0</v>
      </c>
      <c r="I79" s="1221"/>
      <c r="J79" s="97"/>
      <c r="K79" s="97"/>
      <c r="L79" s="99"/>
      <c r="M79" s="99"/>
      <c r="N79" s="99"/>
      <c r="O79" s="97"/>
      <c r="P79" s="99"/>
      <c r="Q79" s="99"/>
      <c r="R79" s="97"/>
      <c r="S79" s="97"/>
      <c r="T79" s="99"/>
      <c r="U79" s="99"/>
      <c r="V79" s="97"/>
      <c r="W79" s="97"/>
    </row>
    <row r="80" spans="1:23" ht="15.75" thickBot="1" x14ac:dyDescent="0.3">
      <c r="A80" s="97"/>
      <c r="B80" s="97"/>
      <c r="C80" s="97"/>
      <c r="D80" s="97"/>
      <c r="E80" s="97"/>
      <c r="F80" s="97"/>
      <c r="G80" s="97"/>
      <c r="H80" s="99"/>
      <c r="I80" s="97"/>
      <c r="J80" s="97"/>
      <c r="K80" s="97"/>
      <c r="L80" s="99"/>
      <c r="M80" s="99"/>
      <c r="N80" s="99"/>
      <c r="O80" s="97"/>
      <c r="P80" s="99"/>
      <c r="Q80" s="99"/>
      <c r="R80" s="97"/>
      <c r="S80" s="97"/>
      <c r="T80" s="99"/>
      <c r="U80" s="99"/>
      <c r="V80" s="97"/>
      <c r="W80" s="97"/>
    </row>
    <row r="81" spans="1:23" ht="21" thickBot="1" x14ac:dyDescent="0.35">
      <c r="A81" s="1212" t="s">
        <v>425</v>
      </c>
      <c r="B81" s="1213"/>
      <c r="C81" s="1213"/>
      <c r="D81" s="1213"/>
      <c r="E81" s="1213"/>
      <c r="F81" s="1213"/>
      <c r="G81" s="315" t="s">
        <v>407</v>
      </c>
      <c r="H81" s="1228">
        <f>ROUNDUP(H79,0)</f>
        <v>0</v>
      </c>
      <c r="I81" s="1229"/>
      <c r="J81" s="97"/>
      <c r="K81" s="97"/>
      <c r="L81" s="99"/>
      <c r="M81" s="99"/>
      <c r="N81" s="99"/>
      <c r="O81" s="97"/>
      <c r="P81" s="99"/>
      <c r="Q81" s="99"/>
      <c r="R81" s="97"/>
      <c r="S81" s="97"/>
      <c r="T81" s="99"/>
      <c r="U81" s="99"/>
      <c r="V81" s="97"/>
      <c r="W81" s="97"/>
    </row>
    <row r="82" spans="1:23" x14ac:dyDescent="0.25">
      <c r="A82" s="97"/>
      <c r="B82" s="97"/>
      <c r="C82" s="97"/>
      <c r="D82" s="97"/>
      <c r="E82" s="97"/>
      <c r="F82" s="97"/>
      <c r="G82" s="97"/>
      <c r="H82" s="99"/>
      <c r="I82" s="97"/>
      <c r="J82" s="97"/>
      <c r="K82" s="97"/>
      <c r="L82" s="99"/>
      <c r="M82" s="99"/>
      <c r="N82" s="99"/>
      <c r="O82" s="97"/>
      <c r="P82" s="99"/>
      <c r="Q82" s="99"/>
      <c r="R82" s="97"/>
      <c r="S82" s="97"/>
      <c r="T82" s="99"/>
      <c r="U82" s="99"/>
      <c r="V82" s="97"/>
      <c r="W82" s="97"/>
    </row>
    <row r="83" spans="1:23" x14ac:dyDescent="0.25">
      <c r="A83" s="97"/>
      <c r="B83" s="97"/>
      <c r="C83" s="97"/>
      <c r="D83" s="97"/>
      <c r="E83" s="97"/>
      <c r="F83" s="97"/>
      <c r="G83" s="97"/>
      <c r="H83" s="231"/>
      <c r="I83" s="224"/>
      <c r="J83" s="97"/>
      <c r="K83" s="97"/>
      <c r="L83" s="99"/>
      <c r="M83" s="99"/>
      <c r="N83" s="99"/>
      <c r="O83" s="97"/>
      <c r="P83" s="99"/>
      <c r="Q83" s="99"/>
      <c r="R83" s="97"/>
      <c r="S83" s="97"/>
      <c r="T83" s="99"/>
      <c r="U83" s="99"/>
      <c r="V83" s="97"/>
      <c r="W83" s="97"/>
    </row>
    <row r="84" spans="1:23" x14ac:dyDescent="0.25">
      <c r="A84" s="97"/>
      <c r="B84" s="97"/>
      <c r="C84" s="97"/>
      <c r="D84" s="97"/>
      <c r="E84" s="97"/>
      <c r="F84" s="97"/>
      <c r="G84" s="97"/>
      <c r="H84" s="99"/>
      <c r="I84" s="97"/>
      <c r="J84" s="97"/>
      <c r="K84" s="97"/>
      <c r="L84" s="99"/>
      <c r="M84" s="99"/>
      <c r="N84" s="99"/>
      <c r="O84" s="97"/>
      <c r="P84" s="99"/>
      <c r="Q84" s="99"/>
      <c r="R84" s="97"/>
      <c r="S84" s="97"/>
      <c r="T84" s="99"/>
      <c r="U84" s="99"/>
      <c r="V84" s="97"/>
      <c r="W84" s="97"/>
    </row>
    <row r="85" spans="1:23" x14ac:dyDescent="0.25">
      <c r="A85" s="97"/>
      <c r="B85" s="97"/>
      <c r="C85" s="97"/>
      <c r="D85" s="97"/>
      <c r="E85" s="97"/>
      <c r="F85" s="97"/>
      <c r="G85" s="97"/>
      <c r="H85" s="231"/>
      <c r="I85" s="224"/>
      <c r="J85" s="97"/>
      <c r="K85" s="97"/>
      <c r="L85" s="99"/>
      <c r="M85" s="99"/>
      <c r="N85" s="99"/>
      <c r="O85" s="97"/>
      <c r="P85" s="99"/>
      <c r="Q85" s="99"/>
      <c r="R85" s="97"/>
      <c r="S85" s="97"/>
      <c r="T85" s="99"/>
      <c r="U85" s="99"/>
      <c r="V85" s="97"/>
      <c r="W85" s="97"/>
    </row>
    <row r="86" spans="1:23" x14ac:dyDescent="0.25">
      <c r="A86" s="97"/>
      <c r="B86" s="97"/>
      <c r="C86" s="97"/>
      <c r="D86" s="97"/>
      <c r="E86" s="97"/>
      <c r="F86" s="97"/>
      <c r="G86" s="97"/>
      <c r="H86" s="231"/>
      <c r="I86" s="224"/>
      <c r="J86" s="97"/>
      <c r="K86" s="97"/>
      <c r="L86" s="99"/>
      <c r="M86" s="99"/>
      <c r="N86" s="99"/>
      <c r="O86" s="97"/>
      <c r="P86" s="99"/>
      <c r="Q86" s="99"/>
      <c r="R86" s="97"/>
      <c r="S86" s="97"/>
      <c r="T86" s="99"/>
      <c r="U86" s="99"/>
      <c r="V86" s="97"/>
      <c r="W86" s="97"/>
    </row>
    <row r="87" spans="1:23" x14ac:dyDescent="0.25">
      <c r="A87" s="97"/>
      <c r="B87" s="97"/>
      <c r="C87" s="97"/>
      <c r="D87" s="97"/>
      <c r="E87" s="97"/>
      <c r="F87" s="97"/>
      <c r="G87" s="97"/>
      <c r="H87" s="231"/>
      <c r="I87" s="97"/>
      <c r="J87" s="97"/>
      <c r="K87" s="97"/>
      <c r="L87" s="99"/>
      <c r="M87" s="99"/>
      <c r="N87" s="99"/>
      <c r="O87" s="97"/>
      <c r="P87" s="99"/>
      <c r="Q87" s="99"/>
      <c r="R87" s="97"/>
      <c r="S87" s="97"/>
      <c r="T87" s="99"/>
      <c r="U87" s="99"/>
      <c r="V87" s="97"/>
      <c r="W87" s="97"/>
    </row>
    <row r="88" spans="1:23" x14ac:dyDescent="0.25">
      <c r="A88" s="97"/>
      <c r="B88" s="97"/>
      <c r="C88" s="97"/>
      <c r="D88" s="97"/>
      <c r="E88" s="97"/>
      <c r="F88" s="231"/>
      <c r="G88" s="97"/>
      <c r="H88" s="231"/>
      <c r="I88" s="97"/>
      <c r="J88" s="97"/>
      <c r="K88" s="97"/>
      <c r="L88" s="99"/>
      <c r="M88" s="99"/>
      <c r="N88" s="99"/>
      <c r="O88" s="97"/>
      <c r="P88" s="97"/>
      <c r="Q88" s="97"/>
      <c r="R88" s="97"/>
      <c r="S88" s="97"/>
      <c r="T88" s="97"/>
      <c r="U88" s="97"/>
      <c r="V88" s="97"/>
      <c r="W88" s="97"/>
    </row>
    <row r="89" spans="1:23" x14ac:dyDescent="0.25">
      <c r="A89" s="97"/>
      <c r="B89" s="97"/>
      <c r="C89" s="97"/>
      <c r="D89" s="97"/>
      <c r="E89" s="97"/>
      <c r="F89" s="97"/>
      <c r="G89" s="97"/>
      <c r="H89" s="99"/>
      <c r="I89" s="97"/>
      <c r="J89" s="97"/>
      <c r="K89" s="97"/>
      <c r="L89" s="99"/>
      <c r="M89" s="99"/>
      <c r="N89" s="99"/>
      <c r="O89" s="97"/>
      <c r="P89" s="97"/>
      <c r="Q89" s="97"/>
      <c r="R89" s="97"/>
      <c r="S89" s="97"/>
      <c r="T89" s="97"/>
      <c r="U89" s="97"/>
      <c r="V89" s="97"/>
      <c r="W89" s="97"/>
    </row>
    <row r="90" spans="1:23" x14ac:dyDescent="0.25">
      <c r="A90" s="97"/>
      <c r="B90" s="97"/>
      <c r="C90" s="97"/>
      <c r="D90" s="97"/>
      <c r="E90" s="97"/>
      <c r="F90" s="97"/>
      <c r="G90" s="97"/>
      <c r="H90" s="99"/>
      <c r="I90" s="97"/>
      <c r="J90" s="97"/>
      <c r="K90" s="97"/>
      <c r="L90" s="99"/>
      <c r="M90" s="99"/>
      <c r="N90" s="99"/>
      <c r="O90" s="97"/>
      <c r="P90" s="97"/>
      <c r="Q90" s="97"/>
      <c r="R90" s="97"/>
      <c r="S90" s="97"/>
      <c r="T90" s="97"/>
      <c r="U90" s="97"/>
      <c r="V90" s="97"/>
      <c r="W90" s="97"/>
    </row>
    <row r="91" spans="1:23" x14ac:dyDescent="0.25">
      <c r="A91" s="97"/>
      <c r="B91" s="97"/>
      <c r="C91" s="97"/>
      <c r="D91" s="97"/>
      <c r="E91" s="97"/>
      <c r="F91" s="97"/>
      <c r="G91" s="97"/>
      <c r="H91" s="99"/>
      <c r="I91" s="97"/>
      <c r="J91" s="97"/>
      <c r="K91" s="97"/>
      <c r="L91" s="99"/>
      <c r="M91" s="99"/>
      <c r="N91" s="99"/>
      <c r="O91" s="97"/>
      <c r="P91" s="97"/>
      <c r="Q91" s="97"/>
      <c r="R91" s="97"/>
      <c r="S91" s="97"/>
      <c r="T91" s="97"/>
      <c r="U91" s="97"/>
      <c r="V91" s="97"/>
      <c r="W91" s="97"/>
    </row>
    <row r="92" spans="1:23" x14ac:dyDescent="0.25">
      <c r="A92" s="224"/>
      <c r="B92" s="224"/>
      <c r="C92" s="224"/>
      <c r="D92" s="97"/>
      <c r="E92" s="97"/>
      <c r="F92" s="97"/>
      <c r="G92" s="97"/>
      <c r="H92" s="99"/>
      <c r="I92" s="97"/>
      <c r="J92" s="97"/>
      <c r="K92" s="97"/>
      <c r="L92" s="99"/>
      <c r="M92" s="99"/>
      <c r="N92" s="99"/>
      <c r="O92" s="97"/>
      <c r="P92" s="97"/>
      <c r="Q92" s="97"/>
      <c r="R92" s="97"/>
      <c r="S92" s="97"/>
      <c r="T92" s="97"/>
      <c r="U92" s="97"/>
      <c r="V92" s="97"/>
      <c r="W92" s="97"/>
    </row>
    <row r="93" spans="1:23" x14ac:dyDescent="0.25">
      <c r="A93" s="224"/>
      <c r="B93" s="224"/>
      <c r="C93" s="224"/>
      <c r="D93" s="97"/>
      <c r="E93" s="97"/>
      <c r="F93" s="97"/>
      <c r="G93" s="97"/>
      <c r="H93" s="99"/>
      <c r="I93" s="97"/>
      <c r="J93" s="97"/>
      <c r="K93" s="97"/>
      <c r="L93" s="99"/>
      <c r="M93" s="99"/>
      <c r="N93" s="99"/>
      <c r="O93" s="97"/>
      <c r="P93" s="97"/>
      <c r="Q93" s="97"/>
      <c r="R93" s="97"/>
      <c r="S93" s="97"/>
      <c r="T93" s="97"/>
      <c r="U93" s="97"/>
      <c r="V93" s="97"/>
      <c r="W93" s="97"/>
    </row>
    <row r="94" spans="1:23" x14ac:dyDescent="0.25">
      <c r="A94" s="97"/>
      <c r="B94" s="97"/>
      <c r="C94" s="97"/>
      <c r="D94" s="97"/>
      <c r="E94" s="97"/>
      <c r="F94" s="97"/>
      <c r="G94" s="97"/>
      <c r="H94" s="99"/>
      <c r="I94" s="97"/>
      <c r="J94" s="97"/>
      <c r="K94" s="97"/>
      <c r="L94" s="99"/>
      <c r="M94" s="99"/>
      <c r="N94" s="99"/>
      <c r="O94" s="97"/>
      <c r="P94" s="97"/>
      <c r="Q94" s="97"/>
      <c r="R94" s="97"/>
      <c r="S94" s="97"/>
      <c r="T94" s="97"/>
      <c r="U94" s="97"/>
      <c r="V94" s="97"/>
      <c r="W94" s="97"/>
    </row>
    <row r="95" spans="1:23" x14ac:dyDescent="0.25">
      <c r="A95" s="97"/>
      <c r="B95" s="97"/>
      <c r="C95" s="97"/>
      <c r="D95" s="97"/>
      <c r="E95" s="97"/>
      <c r="F95" s="97"/>
      <c r="G95" s="97"/>
      <c r="H95" s="99"/>
      <c r="I95" s="97"/>
      <c r="J95" s="97"/>
      <c r="K95" s="97"/>
      <c r="L95" s="99"/>
      <c r="M95" s="99"/>
      <c r="N95" s="99"/>
      <c r="O95" s="97"/>
      <c r="P95" s="97"/>
      <c r="Q95" s="97"/>
      <c r="R95" s="97"/>
      <c r="S95" s="97"/>
      <c r="T95" s="97"/>
      <c r="U95" s="97"/>
      <c r="V95" s="97"/>
      <c r="W95" s="97"/>
    </row>
    <row r="96" spans="1:23" x14ac:dyDescent="0.25">
      <c r="A96" s="97"/>
      <c r="B96" s="97"/>
      <c r="C96" s="97"/>
      <c r="D96" s="97"/>
      <c r="E96" s="99"/>
      <c r="F96" s="244"/>
      <c r="G96" s="97"/>
      <c r="H96" s="99"/>
      <c r="I96" s="97"/>
      <c r="J96" s="97"/>
      <c r="K96" s="97"/>
      <c r="L96" s="99"/>
      <c r="M96" s="99"/>
      <c r="N96" s="99"/>
      <c r="O96" s="97"/>
      <c r="P96" s="97"/>
      <c r="Q96" s="97"/>
      <c r="R96" s="97"/>
      <c r="S96" s="97"/>
      <c r="T96" s="97"/>
      <c r="U96" s="97"/>
      <c r="V96" s="97"/>
      <c r="W96" s="97"/>
    </row>
    <row r="97" spans="1:23" x14ac:dyDescent="0.25">
      <c r="A97" s="97"/>
      <c r="B97" s="97"/>
      <c r="C97" s="97"/>
      <c r="D97" s="97"/>
      <c r="E97" s="242"/>
      <c r="F97" s="253"/>
      <c r="G97" s="99"/>
      <c r="H97" s="43"/>
      <c r="I97" s="244"/>
      <c r="J97" s="97"/>
      <c r="K97" s="97"/>
      <c r="L97" s="99"/>
      <c r="M97" s="99"/>
      <c r="N97" s="99"/>
      <c r="O97" s="97"/>
      <c r="P97" s="97"/>
      <c r="Q97" s="97"/>
      <c r="R97" s="97"/>
      <c r="S97" s="97"/>
      <c r="T97" s="97"/>
      <c r="U97" s="97"/>
      <c r="V97" s="97"/>
      <c r="W97" s="97"/>
    </row>
    <row r="98" spans="1:23" x14ac:dyDescent="0.25">
      <c r="A98" s="97"/>
      <c r="B98" s="97"/>
      <c r="C98" s="241"/>
      <c r="D98" s="251"/>
      <c r="E98" s="97"/>
      <c r="F98" s="253"/>
      <c r="G98" s="99"/>
      <c r="H98" s="43"/>
      <c r="I98" s="244"/>
      <c r="J98" s="97"/>
      <c r="K98" s="97"/>
      <c r="L98" s="99"/>
      <c r="M98" s="99"/>
      <c r="N98" s="99"/>
      <c r="O98" s="97"/>
      <c r="P98" s="97"/>
      <c r="Q98" s="97"/>
      <c r="R98" s="97"/>
      <c r="S98" s="97"/>
      <c r="T98" s="97"/>
      <c r="U98" s="97"/>
      <c r="V98" s="97"/>
      <c r="W98" s="97"/>
    </row>
    <row r="99" spans="1:23" x14ac:dyDescent="0.25">
      <c r="A99" s="97"/>
      <c r="B99" s="97"/>
      <c r="C99" s="97"/>
      <c r="D99" s="97"/>
      <c r="E99" s="97"/>
      <c r="F99" s="231"/>
      <c r="G99" s="97"/>
      <c r="H99" s="43"/>
      <c r="I99" s="247"/>
      <c r="J99" s="97"/>
      <c r="K99" s="97"/>
      <c r="L99" s="99"/>
      <c r="M99" s="244"/>
      <c r="N99" s="99"/>
      <c r="O99" s="97"/>
      <c r="P99" s="97"/>
      <c r="Q99" s="97"/>
      <c r="R99" s="97"/>
      <c r="S99" s="97"/>
      <c r="T99" s="97"/>
      <c r="U99" s="97"/>
      <c r="V99" s="97"/>
      <c r="W99" s="97"/>
    </row>
    <row r="100" spans="1:23" x14ac:dyDescent="0.25">
      <c r="A100" s="97"/>
      <c r="B100" s="97"/>
      <c r="C100" s="97"/>
      <c r="D100" s="97"/>
      <c r="E100" s="97"/>
      <c r="F100" s="231"/>
      <c r="G100" s="97"/>
      <c r="H100" s="287"/>
      <c r="I100" s="247"/>
      <c r="J100" s="97"/>
      <c r="K100" s="97"/>
      <c r="L100" s="99"/>
      <c r="M100" s="99"/>
      <c r="N100" s="99"/>
      <c r="O100" s="97"/>
      <c r="P100" s="97"/>
      <c r="Q100" s="97"/>
      <c r="R100" s="97"/>
      <c r="S100" s="97"/>
      <c r="T100" s="97"/>
      <c r="U100" s="97"/>
      <c r="V100" s="97"/>
      <c r="W100" s="97"/>
    </row>
    <row r="101" spans="1:23" x14ac:dyDescent="0.25">
      <c r="A101" s="97"/>
      <c r="B101" s="97"/>
      <c r="C101" s="97"/>
      <c r="D101" s="97"/>
      <c r="E101" s="97"/>
      <c r="F101" s="231"/>
      <c r="G101" s="97"/>
      <c r="H101" s="287"/>
      <c r="I101" s="247"/>
      <c r="J101" s="97"/>
      <c r="K101" s="97"/>
      <c r="L101" s="99"/>
      <c r="M101" s="99"/>
      <c r="N101" s="265"/>
      <c r="O101" s="97"/>
      <c r="P101" s="97"/>
      <c r="Q101" s="97"/>
      <c r="R101" s="97"/>
      <c r="S101" s="97"/>
      <c r="T101" s="97"/>
      <c r="U101" s="97"/>
      <c r="V101" s="97"/>
      <c r="W101" s="97"/>
    </row>
    <row r="102" spans="1:23" x14ac:dyDescent="0.25">
      <c r="A102" s="97"/>
      <c r="B102" s="97"/>
      <c r="C102" s="97"/>
      <c r="D102" s="97"/>
      <c r="E102" s="97"/>
      <c r="F102" s="97"/>
      <c r="G102" s="99"/>
      <c r="H102" s="252"/>
      <c r="I102" s="244"/>
      <c r="J102" s="97"/>
      <c r="K102" s="97"/>
      <c r="L102" s="99"/>
      <c r="M102" s="99"/>
      <c r="N102" s="99"/>
      <c r="O102" s="97"/>
      <c r="P102" s="97"/>
      <c r="Q102" s="97"/>
      <c r="R102" s="97"/>
      <c r="S102" s="97"/>
      <c r="T102" s="97"/>
      <c r="U102" s="97"/>
      <c r="V102" s="97"/>
      <c r="W102" s="97"/>
    </row>
    <row r="103" spans="1:23" x14ac:dyDescent="0.25">
      <c r="A103" s="97"/>
      <c r="B103" s="97"/>
      <c r="C103" s="97"/>
      <c r="D103" s="97"/>
      <c r="E103" s="97"/>
      <c r="F103" s="97"/>
      <c r="G103" s="99"/>
      <c r="H103" s="99"/>
      <c r="I103" s="97"/>
      <c r="J103" s="97"/>
      <c r="K103" s="252"/>
      <c r="L103" s="99"/>
      <c r="M103" s="99"/>
      <c r="N103" s="99"/>
      <c r="O103" s="97"/>
      <c r="P103" s="97"/>
      <c r="Q103" s="97"/>
      <c r="R103" s="97"/>
      <c r="S103" s="97"/>
      <c r="T103" s="97"/>
      <c r="U103" s="97"/>
      <c r="V103" s="97"/>
      <c r="W103" s="97"/>
    </row>
    <row r="104" spans="1:23" x14ac:dyDescent="0.25">
      <c r="A104" s="97"/>
      <c r="B104" s="97"/>
      <c r="C104" s="97"/>
      <c r="D104" s="97"/>
      <c r="E104" s="97"/>
      <c r="F104" s="97"/>
      <c r="G104" s="99"/>
      <c r="H104" s="252"/>
      <c r="I104" s="244"/>
      <c r="J104" s="97"/>
      <c r="K104" s="97"/>
      <c r="L104" s="99"/>
      <c r="M104" s="99"/>
      <c r="N104" s="246"/>
      <c r="O104" s="97"/>
      <c r="P104" s="97"/>
      <c r="Q104" s="97"/>
      <c r="R104" s="97"/>
      <c r="S104" s="97"/>
      <c r="T104" s="97"/>
      <c r="U104" s="97"/>
      <c r="V104" s="97"/>
      <c r="W104" s="97"/>
    </row>
    <row r="105" spans="1:23" x14ac:dyDescent="0.25">
      <c r="A105" s="97"/>
      <c r="B105" s="97"/>
      <c r="C105" s="97"/>
      <c r="D105" s="97"/>
      <c r="E105" s="97"/>
      <c r="F105" s="97"/>
      <c r="G105" s="97"/>
      <c r="H105" s="99"/>
      <c r="I105" s="97"/>
      <c r="J105" s="97"/>
      <c r="K105" s="97"/>
      <c r="L105" s="99"/>
      <c r="M105" s="99"/>
      <c r="N105" s="246"/>
      <c r="O105" s="97"/>
      <c r="P105" s="97"/>
      <c r="Q105" s="97"/>
      <c r="R105" s="97"/>
      <c r="S105" s="97"/>
      <c r="T105" s="97"/>
      <c r="U105" s="97"/>
      <c r="V105" s="97"/>
      <c r="W105" s="97"/>
    </row>
    <row r="106" spans="1:23" x14ac:dyDescent="0.25">
      <c r="A106" s="97"/>
      <c r="B106" s="97"/>
      <c r="C106" s="97"/>
      <c r="D106" s="97"/>
      <c r="E106" s="99"/>
      <c r="F106" s="97"/>
      <c r="G106" s="99"/>
      <c r="H106" s="252"/>
      <c r="I106" s="244"/>
      <c r="J106" s="97"/>
      <c r="K106" s="97"/>
      <c r="L106" s="99"/>
      <c r="M106" s="99"/>
      <c r="N106" s="246"/>
      <c r="O106" s="97"/>
      <c r="P106" s="97"/>
      <c r="Q106" s="97"/>
      <c r="R106" s="97"/>
      <c r="S106" s="97"/>
      <c r="T106" s="97"/>
      <c r="U106" s="97"/>
      <c r="V106" s="97"/>
      <c r="W106" s="97"/>
    </row>
    <row r="107" spans="1:23" x14ac:dyDescent="0.25">
      <c r="A107" s="97"/>
      <c r="B107" s="97"/>
      <c r="C107" s="97"/>
      <c r="D107" s="97"/>
      <c r="E107" s="99"/>
      <c r="F107" s="97"/>
      <c r="G107" s="97"/>
      <c r="H107" s="97"/>
      <c r="I107" s="97"/>
      <c r="J107" s="97"/>
      <c r="K107" s="97"/>
      <c r="L107" s="99"/>
      <c r="M107" s="99"/>
      <c r="N107" s="246"/>
      <c r="O107" s="97"/>
      <c r="P107" s="97"/>
      <c r="Q107" s="97"/>
      <c r="R107" s="97"/>
      <c r="S107" s="97"/>
      <c r="T107" s="97"/>
      <c r="U107" s="97"/>
      <c r="V107" s="97"/>
      <c r="W107" s="97"/>
    </row>
    <row r="108" spans="1:23" x14ac:dyDescent="0.25">
      <c r="A108" s="97"/>
      <c r="B108" s="97"/>
      <c r="C108" s="97"/>
      <c r="D108" s="97"/>
      <c r="E108" s="99"/>
      <c r="F108" s="97"/>
      <c r="G108" s="97"/>
      <c r="H108" s="97"/>
      <c r="I108" s="97"/>
      <c r="J108" s="97"/>
      <c r="K108" s="97"/>
      <c r="L108" s="99"/>
      <c r="M108" s="99"/>
      <c r="N108" s="252"/>
      <c r="O108" s="97"/>
      <c r="P108" s="97"/>
      <c r="Q108" s="97"/>
      <c r="R108" s="97"/>
      <c r="S108" s="97"/>
      <c r="T108" s="97"/>
      <c r="U108" s="97"/>
      <c r="V108" s="97"/>
      <c r="W108" s="97"/>
    </row>
    <row r="109" spans="1:23" x14ac:dyDescent="0.25">
      <c r="A109" s="97"/>
      <c r="B109" s="97"/>
      <c r="C109" s="97"/>
      <c r="D109" s="97"/>
      <c r="E109" s="99"/>
      <c r="F109" s="97"/>
      <c r="G109" s="97"/>
      <c r="H109" s="97"/>
      <c r="I109" s="244"/>
      <c r="J109" s="97"/>
      <c r="K109" s="97"/>
      <c r="L109" s="99"/>
      <c r="M109" s="99"/>
      <c r="N109" s="99"/>
      <c r="O109" s="97"/>
      <c r="P109" s="97"/>
      <c r="Q109" s="97"/>
      <c r="R109" s="97"/>
      <c r="S109" s="97"/>
      <c r="T109" s="97"/>
      <c r="U109" s="97"/>
      <c r="V109" s="97"/>
      <c r="W109" s="97"/>
    </row>
    <row r="110" spans="1:23" x14ac:dyDescent="0.25">
      <c r="F110" s="97"/>
      <c r="G110" s="97"/>
      <c r="H110" s="97"/>
      <c r="I110" s="252"/>
      <c r="J110" s="97"/>
      <c r="K110" s="97"/>
      <c r="L110" s="99"/>
      <c r="M110" s="99"/>
      <c r="N110" s="99"/>
      <c r="O110" s="97"/>
      <c r="P110" s="97"/>
      <c r="Q110" s="97"/>
      <c r="R110" s="97"/>
      <c r="S110" s="97"/>
      <c r="T110" s="97"/>
      <c r="U110" s="97"/>
      <c r="V110" s="97"/>
      <c r="W110" s="97"/>
    </row>
    <row r="111" spans="1:23" x14ac:dyDescent="0.25">
      <c r="F111" s="97"/>
      <c r="G111" s="97"/>
      <c r="H111" s="97"/>
      <c r="I111" s="97"/>
      <c r="J111" s="97"/>
      <c r="K111" s="97"/>
      <c r="L111" s="99"/>
      <c r="M111" s="99"/>
      <c r="N111" s="99"/>
      <c r="O111" s="97"/>
      <c r="P111" s="97"/>
      <c r="Q111" s="97"/>
      <c r="R111" s="97"/>
      <c r="S111" s="97"/>
      <c r="T111" s="97"/>
      <c r="U111" s="97"/>
      <c r="V111" s="97"/>
      <c r="W111" s="97"/>
    </row>
    <row r="112" spans="1:23" x14ac:dyDescent="0.25">
      <c r="I112" s="97"/>
      <c r="J112" s="97"/>
      <c r="K112" s="252"/>
      <c r="L112" s="99"/>
      <c r="M112" s="99"/>
      <c r="N112" s="99"/>
      <c r="O112" s="97"/>
      <c r="P112" s="97"/>
      <c r="Q112" s="97"/>
      <c r="R112" s="97"/>
      <c r="S112" s="97"/>
      <c r="T112" s="97"/>
      <c r="U112" s="97"/>
      <c r="V112" s="97"/>
      <c r="W112" s="97"/>
    </row>
    <row r="113" spans="5:27" x14ac:dyDescent="0.25">
      <c r="I113" s="244"/>
      <c r="J113" s="97"/>
      <c r="K113" s="97"/>
      <c r="L113" s="99"/>
      <c r="M113" s="99"/>
      <c r="N113" s="99"/>
      <c r="O113" s="97"/>
      <c r="P113" s="97"/>
      <c r="Q113" s="97"/>
      <c r="R113" s="97"/>
      <c r="S113" s="97"/>
      <c r="T113" s="97"/>
      <c r="U113" s="97"/>
      <c r="V113" s="97"/>
      <c r="W113" s="97"/>
    </row>
    <row r="114" spans="5:27" x14ac:dyDescent="0.25">
      <c r="I114" s="97"/>
      <c r="J114" s="97"/>
      <c r="K114" s="97"/>
      <c r="L114" s="99"/>
      <c r="M114" s="99"/>
      <c r="N114" s="99"/>
      <c r="O114" s="97"/>
      <c r="P114" s="97"/>
      <c r="Q114" s="97"/>
      <c r="R114" s="97"/>
      <c r="S114" s="97"/>
      <c r="T114" s="97"/>
      <c r="U114" s="97"/>
      <c r="V114" s="97"/>
      <c r="W114" s="97"/>
    </row>
    <row r="126" spans="5:27" x14ac:dyDescent="0.25">
      <c r="E126" s="97"/>
      <c r="F126" s="224"/>
      <c r="G126" s="97"/>
      <c r="H126" s="97"/>
      <c r="I126" s="97"/>
      <c r="J126" s="295"/>
      <c r="K126" s="295"/>
      <c r="L126" s="295"/>
      <c r="M126" s="295"/>
      <c r="N126" s="295"/>
      <c r="O126" s="97"/>
      <c r="P126" s="97"/>
      <c r="Q126" s="97"/>
      <c r="R126" s="97"/>
      <c r="S126" s="99"/>
      <c r="T126" s="99"/>
      <c r="U126" s="99"/>
      <c r="V126" s="97"/>
      <c r="W126" s="97"/>
      <c r="X126" s="99"/>
      <c r="Y126" s="99"/>
      <c r="Z126" s="99"/>
      <c r="AA126" s="97"/>
    </row>
    <row r="127" spans="5:27" ht="15.75" x14ac:dyDescent="0.25">
      <c r="E127" s="97"/>
      <c r="F127" s="224"/>
      <c r="G127" s="97"/>
      <c r="H127" s="97"/>
      <c r="I127" s="97"/>
      <c r="J127" s="97"/>
      <c r="K127" s="296"/>
      <c r="L127" s="297"/>
      <c r="M127" s="228"/>
      <c r="N127" s="228"/>
      <c r="O127" s="229"/>
      <c r="P127" s="97"/>
      <c r="Q127" s="97"/>
      <c r="R127" s="97"/>
      <c r="S127" s="99"/>
      <c r="T127" s="99"/>
      <c r="U127" s="99"/>
      <c r="V127" s="97"/>
      <c r="W127" s="97"/>
      <c r="X127" s="99"/>
      <c r="Y127" s="99"/>
      <c r="Z127" s="99"/>
      <c r="AA127" s="97"/>
    </row>
    <row r="128" spans="5:27" x14ac:dyDescent="0.25">
      <c r="E128" s="97"/>
      <c r="F128" s="97"/>
      <c r="G128" s="97"/>
      <c r="H128" s="97"/>
      <c r="I128" s="97"/>
      <c r="J128" s="97"/>
      <c r="K128" s="97"/>
      <c r="L128" s="97"/>
      <c r="M128" s="97"/>
      <c r="N128" s="97"/>
      <c r="O128" s="97"/>
      <c r="P128" s="97"/>
      <c r="Q128" s="97"/>
      <c r="R128" s="97"/>
      <c r="S128" s="97"/>
      <c r="T128" s="97"/>
      <c r="U128" s="99"/>
      <c r="V128" s="97"/>
      <c r="W128" s="97"/>
      <c r="X128" s="99"/>
      <c r="Y128" s="99"/>
      <c r="Z128" s="99"/>
      <c r="AA128" s="97"/>
    </row>
    <row r="129" spans="5:27" x14ac:dyDescent="0.25">
      <c r="E129" s="224"/>
      <c r="F129" s="97"/>
      <c r="G129" s="97"/>
      <c r="H129" s="97"/>
      <c r="I129" s="97"/>
      <c r="J129" s="97"/>
      <c r="K129" s="288"/>
      <c r="L129" s="232"/>
      <c r="M129" s="97"/>
      <c r="N129" s="97"/>
      <c r="O129" s="97"/>
      <c r="P129" s="97"/>
      <c r="Q129" s="97"/>
      <c r="R129" s="97"/>
      <c r="S129" s="99"/>
      <c r="T129" s="99"/>
      <c r="U129" s="99"/>
      <c r="V129" s="99"/>
      <c r="W129" s="97"/>
      <c r="X129" s="99"/>
      <c r="Y129" s="298"/>
      <c r="Z129" s="99"/>
      <c r="AA129" s="97"/>
    </row>
    <row r="130" spans="5:27" x14ac:dyDescent="0.25">
      <c r="E130" s="97"/>
      <c r="F130" s="97"/>
      <c r="G130" s="97"/>
      <c r="H130" s="97"/>
      <c r="I130" s="97"/>
      <c r="J130" s="97"/>
      <c r="K130" s="97"/>
      <c r="L130" s="97"/>
      <c r="M130" s="97"/>
      <c r="N130" s="97"/>
      <c r="O130" s="97"/>
      <c r="P130" s="97"/>
      <c r="Q130" s="97"/>
      <c r="R130" s="234"/>
      <c r="S130" s="99"/>
      <c r="T130" s="99"/>
      <c r="U130" s="235"/>
      <c r="V130" s="235"/>
      <c r="W130" s="97"/>
      <c r="X130" s="99"/>
      <c r="Y130" s="299"/>
      <c r="Z130" s="235"/>
      <c r="AA130" s="97"/>
    </row>
    <row r="131" spans="5:27" x14ac:dyDescent="0.25">
      <c r="E131" s="97"/>
      <c r="F131" s="97"/>
      <c r="G131" s="97"/>
      <c r="H131" s="97"/>
      <c r="I131" s="99"/>
      <c r="J131" s="97"/>
      <c r="K131" s="97"/>
      <c r="L131" s="97"/>
      <c r="M131" s="97"/>
      <c r="N131" s="97"/>
      <c r="O131" s="97"/>
      <c r="P131" s="97"/>
      <c r="Q131" s="238"/>
      <c r="R131" s="234"/>
      <c r="S131" s="240"/>
      <c r="T131" s="240"/>
      <c r="U131" s="240"/>
      <c r="V131" s="240"/>
      <c r="W131" s="241"/>
      <c r="X131" s="99"/>
      <c r="Y131" s="298"/>
      <c r="Z131" s="99"/>
      <c r="AA131" s="97"/>
    </row>
    <row r="132" spans="5:27" x14ac:dyDescent="0.25">
      <c r="E132" s="97"/>
      <c r="F132" s="97"/>
      <c r="G132" s="97"/>
      <c r="H132" s="241"/>
      <c r="I132" s="242"/>
      <c r="J132" s="233"/>
      <c r="K132" s="244"/>
      <c r="L132" s="244"/>
      <c r="M132" s="97"/>
      <c r="N132" s="97"/>
      <c r="O132" s="97"/>
      <c r="P132" s="97"/>
      <c r="Q132" s="238"/>
      <c r="R132" s="97"/>
      <c r="S132" s="240"/>
      <c r="T132" s="240"/>
      <c r="U132" s="240"/>
      <c r="V132" s="240"/>
      <c r="W132" s="97"/>
      <c r="X132" s="99"/>
      <c r="Y132" s="298"/>
      <c r="Z132" s="99"/>
      <c r="AA132" s="97"/>
    </row>
    <row r="133" spans="5:27" x14ac:dyDescent="0.25">
      <c r="E133" s="97"/>
      <c r="F133" s="97"/>
      <c r="G133" s="97"/>
      <c r="H133" s="241"/>
      <c r="I133" s="245"/>
      <c r="J133" s="97"/>
      <c r="K133" s="244"/>
      <c r="L133" s="244"/>
      <c r="M133" s="97"/>
      <c r="N133" s="97"/>
      <c r="O133" s="97"/>
      <c r="P133" s="97"/>
      <c r="Q133" s="238"/>
      <c r="R133" s="97"/>
      <c r="S133" s="240"/>
      <c r="T133" s="240"/>
      <c r="U133" s="240"/>
      <c r="V133" s="240"/>
      <c r="W133" s="97"/>
      <c r="X133" s="99"/>
      <c r="Y133" s="298"/>
      <c r="Z133" s="99"/>
      <c r="AA133" s="97"/>
    </row>
    <row r="134" spans="5:27" x14ac:dyDescent="0.25">
      <c r="E134" s="97"/>
      <c r="F134" s="97"/>
      <c r="G134" s="97"/>
      <c r="H134" s="241"/>
      <c r="I134" s="242"/>
      <c r="J134" s="97"/>
      <c r="K134" s="244"/>
      <c r="L134" s="244"/>
      <c r="M134" s="97"/>
      <c r="N134" s="97"/>
      <c r="O134" s="97"/>
      <c r="P134" s="97"/>
      <c r="Q134" s="238"/>
      <c r="R134" s="97"/>
      <c r="S134" s="240"/>
      <c r="T134" s="240"/>
      <c r="U134" s="240"/>
      <c r="V134" s="240"/>
      <c r="W134" s="97"/>
      <c r="X134" s="99"/>
      <c r="Y134" s="298"/>
      <c r="Z134" s="99"/>
      <c r="AA134" s="97"/>
    </row>
    <row r="135" spans="5:27" x14ac:dyDescent="0.25">
      <c r="E135" s="97"/>
      <c r="F135" s="97"/>
      <c r="G135" s="97"/>
      <c r="H135" s="241"/>
      <c r="I135" s="242"/>
      <c r="J135" s="97"/>
      <c r="K135" s="247"/>
      <c r="L135" s="247"/>
      <c r="M135" s="97"/>
      <c r="N135" s="97"/>
      <c r="O135" s="97"/>
      <c r="P135" s="97"/>
      <c r="Q135" s="238"/>
      <c r="R135" s="97"/>
      <c r="S135" s="240"/>
      <c r="T135" s="240"/>
      <c r="U135" s="240"/>
      <c r="V135" s="240"/>
      <c r="W135" s="97"/>
      <c r="X135" s="99"/>
      <c r="Y135" s="300"/>
      <c r="Z135" s="99"/>
      <c r="AA135" s="97"/>
    </row>
    <row r="136" spans="5:27" x14ac:dyDescent="0.25">
      <c r="E136" s="224"/>
      <c r="F136" s="97"/>
      <c r="G136" s="97"/>
      <c r="H136" s="97"/>
      <c r="I136" s="97"/>
      <c r="J136" s="97"/>
      <c r="K136" s="97"/>
      <c r="L136" s="97"/>
      <c r="M136" s="97"/>
      <c r="N136" s="97"/>
      <c r="O136" s="97"/>
      <c r="P136" s="97"/>
      <c r="Q136" s="238"/>
      <c r="R136" s="97"/>
      <c r="S136" s="97"/>
      <c r="T136" s="99"/>
      <c r="U136" s="99"/>
      <c r="V136" s="99"/>
      <c r="W136" s="97"/>
      <c r="X136" s="99"/>
      <c r="Y136" s="298"/>
      <c r="Z136" s="99"/>
      <c r="AA136" s="97"/>
    </row>
    <row r="137" spans="5:27" x14ac:dyDescent="0.25">
      <c r="E137" s="224"/>
      <c r="F137" s="97"/>
      <c r="G137" s="97"/>
      <c r="H137" s="97"/>
      <c r="I137" s="97"/>
      <c r="J137" s="97"/>
      <c r="K137" s="97"/>
      <c r="L137" s="97"/>
      <c r="M137" s="97"/>
      <c r="N137" s="97"/>
      <c r="O137" s="97"/>
      <c r="P137" s="249"/>
      <c r="Q137" s="97"/>
      <c r="R137" s="97"/>
      <c r="S137" s="97"/>
      <c r="T137" s="99"/>
      <c r="U137" s="99"/>
      <c r="V137" s="97"/>
      <c r="W137" s="97"/>
      <c r="X137" s="99"/>
      <c r="Y137" s="99"/>
      <c r="Z137" s="99"/>
      <c r="AA137" s="97"/>
    </row>
    <row r="138" spans="5:27" x14ac:dyDescent="0.25">
      <c r="E138" s="97"/>
      <c r="F138" s="224"/>
      <c r="G138" s="250"/>
      <c r="H138" s="99"/>
      <c r="I138" s="251"/>
      <c r="J138" s="97"/>
      <c r="K138" s="253"/>
      <c r="L138" s="253"/>
      <c r="M138" s="97"/>
      <c r="N138" s="97"/>
      <c r="O138" s="253"/>
      <c r="P138" s="249"/>
      <c r="Q138" s="97"/>
      <c r="R138" s="97"/>
      <c r="S138" s="97"/>
      <c r="T138" s="99"/>
      <c r="U138" s="99"/>
      <c r="V138" s="97"/>
      <c r="W138" s="97"/>
      <c r="X138" s="99"/>
      <c r="Y138" s="99"/>
      <c r="Z138" s="99"/>
      <c r="AA138" s="97"/>
    </row>
    <row r="139" spans="5:27" x14ac:dyDescent="0.25">
      <c r="E139" s="97"/>
      <c r="F139" s="97"/>
      <c r="G139" s="97"/>
      <c r="H139" s="97"/>
      <c r="I139" s="246"/>
      <c r="J139" s="97"/>
      <c r="K139" s="290"/>
      <c r="L139" s="290"/>
      <c r="M139" s="97"/>
      <c r="N139" s="97"/>
      <c r="O139" s="97"/>
      <c r="P139" s="254"/>
      <c r="Q139" s="97"/>
      <c r="R139" s="97"/>
      <c r="S139" s="99"/>
      <c r="T139" s="99"/>
      <c r="U139" s="99"/>
      <c r="V139" s="99"/>
      <c r="W139" s="97"/>
      <c r="X139" s="99"/>
      <c r="Y139" s="99"/>
      <c r="Z139" s="99"/>
      <c r="AA139" s="97"/>
    </row>
    <row r="140" spans="5:27" x14ac:dyDescent="0.25">
      <c r="E140" s="97"/>
      <c r="F140" s="224"/>
      <c r="G140" s="250"/>
      <c r="H140" s="99"/>
      <c r="I140" s="251"/>
      <c r="J140" s="97"/>
      <c r="K140" s="253"/>
      <c r="L140" s="253"/>
      <c r="M140" s="97"/>
      <c r="N140" s="97"/>
      <c r="O140" s="253"/>
      <c r="P140" s="246"/>
      <c r="Q140" s="97"/>
      <c r="R140" s="97"/>
      <c r="S140" s="244"/>
      <c r="T140" s="99"/>
      <c r="U140" s="99"/>
      <c r="V140" s="97"/>
      <c r="W140" s="97"/>
      <c r="X140" s="99"/>
      <c r="Y140" s="99"/>
      <c r="Z140" s="99"/>
      <c r="AA140" s="97"/>
    </row>
    <row r="141" spans="5:27" x14ac:dyDescent="0.25">
      <c r="E141" s="97"/>
      <c r="F141" s="224"/>
      <c r="G141" s="250"/>
      <c r="H141" s="99"/>
      <c r="I141" s="252"/>
      <c r="J141" s="97"/>
      <c r="K141" s="291"/>
      <c r="L141" s="291"/>
      <c r="M141" s="97"/>
      <c r="N141" s="97"/>
      <c r="O141" s="97"/>
      <c r="P141" s="249"/>
      <c r="Q141" s="97"/>
      <c r="R141" s="97"/>
      <c r="S141" s="99"/>
      <c r="T141" s="99"/>
      <c r="U141" s="99"/>
      <c r="V141" s="99"/>
      <c r="W141" s="97"/>
      <c r="X141" s="99"/>
      <c r="Y141" s="99"/>
      <c r="Z141" s="99"/>
      <c r="AA141" s="97"/>
    </row>
    <row r="142" spans="5:27" x14ac:dyDescent="0.25">
      <c r="E142" s="97"/>
      <c r="F142" s="97"/>
      <c r="G142" s="97"/>
      <c r="H142" s="97"/>
      <c r="I142" s="102"/>
      <c r="J142" s="97"/>
      <c r="K142" s="253"/>
      <c r="L142" s="253"/>
      <c r="M142" s="97"/>
      <c r="N142" s="97"/>
      <c r="O142" s="253"/>
      <c r="P142" s="99"/>
      <c r="Q142" s="97"/>
      <c r="R142" s="97"/>
      <c r="S142" s="99"/>
      <c r="T142" s="99"/>
      <c r="U142" s="99"/>
      <c r="V142" s="99"/>
      <c r="W142" s="97"/>
      <c r="X142" s="99"/>
      <c r="Y142" s="99"/>
      <c r="Z142" s="99"/>
      <c r="AA142" s="97"/>
    </row>
    <row r="143" spans="5:27" x14ac:dyDescent="0.25">
      <c r="E143" s="97"/>
      <c r="F143" s="97"/>
      <c r="G143" s="97"/>
      <c r="H143" s="97"/>
      <c r="I143" s="99"/>
      <c r="J143" s="97"/>
      <c r="K143" s="233"/>
      <c r="L143" s="233"/>
      <c r="M143" s="97"/>
      <c r="N143" s="97"/>
      <c r="O143" s="97"/>
      <c r="P143" s="249"/>
      <c r="Q143" s="97"/>
      <c r="R143" s="97"/>
      <c r="S143" s="99"/>
      <c r="T143" s="99"/>
      <c r="U143" s="99"/>
      <c r="V143" s="99"/>
      <c r="W143" s="97"/>
      <c r="X143" s="99"/>
      <c r="Y143" s="99"/>
      <c r="Z143" s="99"/>
      <c r="AA143" s="97"/>
    </row>
    <row r="144" spans="5:27" x14ac:dyDescent="0.25">
      <c r="E144" s="97"/>
      <c r="F144" s="233"/>
      <c r="G144" s="97"/>
      <c r="H144" s="97"/>
      <c r="I144" s="99"/>
      <c r="J144" s="97"/>
      <c r="K144" s="247"/>
      <c r="L144" s="247"/>
      <c r="M144" s="97"/>
      <c r="N144" s="97"/>
      <c r="O144" s="247"/>
      <c r="P144" s="249"/>
      <c r="Q144" s="97"/>
      <c r="R144" s="97"/>
      <c r="S144" s="99"/>
      <c r="T144" s="99"/>
      <c r="U144" s="99"/>
      <c r="V144" s="99"/>
      <c r="W144" s="97"/>
      <c r="X144" s="99"/>
      <c r="Y144" s="99"/>
      <c r="Z144" s="99"/>
      <c r="AA144" s="97"/>
    </row>
    <row r="145" spans="5:27" x14ac:dyDescent="0.25">
      <c r="E145" s="97"/>
      <c r="F145" s="97"/>
      <c r="G145" s="97"/>
      <c r="H145" s="241"/>
      <c r="I145" s="242"/>
      <c r="J145" s="97"/>
      <c r="K145" s="244"/>
      <c r="L145" s="244"/>
      <c r="M145" s="97"/>
      <c r="N145" s="97"/>
      <c r="O145" s="97"/>
      <c r="P145" s="249"/>
      <c r="Q145" s="97"/>
      <c r="R145" s="97"/>
      <c r="S145" s="99"/>
      <c r="T145" s="99"/>
      <c r="U145" s="235"/>
      <c r="V145" s="235"/>
      <c r="W145" s="97"/>
      <c r="X145" s="99"/>
      <c r="Y145" s="235"/>
      <c r="Z145" s="235"/>
      <c r="AA145" s="97"/>
    </row>
    <row r="146" spans="5:27" x14ac:dyDescent="0.25">
      <c r="E146" s="97"/>
      <c r="F146" s="97"/>
      <c r="G146" s="97"/>
      <c r="H146" s="241"/>
      <c r="I146" s="242"/>
      <c r="J146" s="97"/>
      <c r="K146" s="244"/>
      <c r="L146" s="244"/>
      <c r="M146" s="97"/>
      <c r="N146" s="97"/>
      <c r="O146" s="97"/>
      <c r="P146" s="249"/>
      <c r="Q146" s="97"/>
      <c r="R146" s="97"/>
      <c r="S146" s="99"/>
      <c r="T146" s="99"/>
      <c r="U146" s="99"/>
      <c r="V146" s="99"/>
      <c r="W146" s="97"/>
      <c r="X146" s="99"/>
      <c r="Y146" s="99"/>
      <c r="Z146" s="99"/>
      <c r="AA146" s="97"/>
    </row>
    <row r="147" spans="5:27" x14ac:dyDescent="0.25">
      <c r="E147" s="224"/>
      <c r="F147" s="97"/>
      <c r="G147" s="97"/>
      <c r="H147" s="97"/>
      <c r="I147" s="97"/>
      <c r="J147" s="97"/>
      <c r="K147" s="285"/>
      <c r="L147" s="286"/>
      <c r="M147" s="97"/>
      <c r="N147" s="97"/>
      <c r="O147" s="97"/>
      <c r="P147" s="249"/>
      <c r="Q147" s="97"/>
      <c r="R147" s="255"/>
      <c r="S147" s="99"/>
      <c r="T147" s="99"/>
      <c r="U147" s="99"/>
      <c r="V147" s="99"/>
      <c r="W147" s="241"/>
      <c r="X147" s="99"/>
      <c r="Y147" s="99"/>
      <c r="Z147" s="99"/>
      <c r="AA147" s="97"/>
    </row>
    <row r="148" spans="5:27" x14ac:dyDescent="0.25">
      <c r="E148" s="224"/>
      <c r="F148" s="97"/>
      <c r="G148" s="97"/>
      <c r="H148" s="97"/>
      <c r="I148" s="97"/>
      <c r="J148" s="97"/>
      <c r="K148" s="232"/>
      <c r="L148" s="232"/>
      <c r="M148" s="97"/>
      <c r="N148" s="97"/>
      <c r="O148" s="292"/>
      <c r="P148" s="249"/>
      <c r="Q148" s="97"/>
      <c r="R148" s="97"/>
      <c r="S148" s="99"/>
      <c r="T148" s="99"/>
      <c r="U148" s="99"/>
      <c r="V148" s="99"/>
      <c r="W148" s="97"/>
      <c r="X148" s="99"/>
      <c r="Y148" s="99"/>
      <c r="Z148" s="99"/>
      <c r="AA148" s="97"/>
    </row>
    <row r="149" spans="5:27" x14ac:dyDescent="0.25">
      <c r="E149" s="97"/>
      <c r="F149" s="97"/>
      <c r="G149" s="97"/>
      <c r="H149" s="97"/>
      <c r="I149" s="99"/>
      <c r="J149" s="97"/>
      <c r="K149" s="97"/>
      <c r="L149" s="97"/>
      <c r="M149" s="97"/>
      <c r="N149" s="97"/>
      <c r="O149" s="224"/>
      <c r="P149" s="249"/>
      <c r="Q149" s="97"/>
      <c r="R149" s="97"/>
      <c r="S149" s="99"/>
      <c r="T149" s="99"/>
      <c r="U149" s="99"/>
      <c r="V149" s="99"/>
      <c r="W149" s="97"/>
      <c r="X149" s="99"/>
      <c r="Y149" s="99"/>
      <c r="Z149" s="99"/>
      <c r="AA149" s="97"/>
    </row>
    <row r="150" spans="5:27" x14ac:dyDescent="0.25">
      <c r="E150" s="97"/>
      <c r="F150" s="97"/>
      <c r="G150" s="97"/>
      <c r="H150" s="241"/>
      <c r="I150" s="242"/>
      <c r="J150" s="97"/>
      <c r="K150" s="253"/>
      <c r="L150" s="253"/>
      <c r="M150" s="97"/>
      <c r="N150" s="97"/>
      <c r="O150" s="233"/>
      <c r="P150" s="249"/>
      <c r="Q150" s="97"/>
      <c r="R150" s="97"/>
      <c r="S150" s="99"/>
      <c r="T150" s="99"/>
      <c r="U150" s="99"/>
      <c r="V150" s="99"/>
      <c r="W150" s="97"/>
      <c r="X150" s="99"/>
      <c r="Y150" s="99"/>
      <c r="Z150" s="99"/>
      <c r="AA150" s="97"/>
    </row>
    <row r="151" spans="5:27" x14ac:dyDescent="0.25">
      <c r="E151" s="97"/>
      <c r="F151" s="97"/>
      <c r="G151" s="97"/>
      <c r="H151" s="241"/>
      <c r="I151" s="245"/>
      <c r="J151" s="97"/>
      <c r="K151" s="253"/>
      <c r="L151" s="253"/>
      <c r="M151" s="97"/>
      <c r="N151" s="97"/>
      <c r="O151" s="224"/>
      <c r="P151" s="249"/>
      <c r="Q151" s="97"/>
      <c r="R151" s="97"/>
      <c r="S151" s="97"/>
      <c r="T151" s="99"/>
      <c r="U151" s="99"/>
      <c r="V151" s="97"/>
      <c r="W151" s="97"/>
      <c r="X151" s="99"/>
      <c r="Y151" s="99"/>
      <c r="Z151" s="99"/>
      <c r="AA151" s="97"/>
    </row>
    <row r="152" spans="5:27" x14ac:dyDescent="0.25">
      <c r="E152" s="97"/>
      <c r="F152" s="97"/>
      <c r="G152" s="97"/>
      <c r="H152" s="241"/>
      <c r="I152" s="242"/>
      <c r="J152" s="97"/>
      <c r="K152" s="253"/>
      <c r="L152" s="253"/>
      <c r="M152" s="97"/>
      <c r="N152" s="97"/>
      <c r="O152" s="233"/>
      <c r="P152" s="249"/>
      <c r="Q152" s="97"/>
      <c r="R152" s="97"/>
      <c r="S152" s="97"/>
      <c r="T152" s="99"/>
      <c r="U152" s="99"/>
      <c r="V152" s="97"/>
      <c r="W152" s="97"/>
      <c r="X152" s="99"/>
      <c r="Y152" s="99"/>
      <c r="Z152" s="99"/>
      <c r="AA152" s="97"/>
    </row>
    <row r="153" spans="5:27" x14ac:dyDescent="0.25">
      <c r="E153" s="97"/>
      <c r="F153" s="224"/>
      <c r="G153" s="250"/>
      <c r="H153" s="99"/>
      <c r="I153" s="256"/>
      <c r="J153" s="97"/>
      <c r="K153" s="244"/>
      <c r="L153" s="244"/>
      <c r="M153" s="97"/>
      <c r="N153" s="97"/>
      <c r="O153" s="224"/>
      <c r="P153" s="249"/>
      <c r="Q153" s="97"/>
      <c r="R153" s="97"/>
      <c r="S153" s="97"/>
      <c r="T153" s="99"/>
      <c r="U153" s="99"/>
      <c r="V153" s="97"/>
      <c r="W153" s="97"/>
      <c r="X153" s="99"/>
      <c r="Y153" s="99"/>
      <c r="Z153" s="99"/>
      <c r="AA153" s="97"/>
    </row>
    <row r="154" spans="5:27" x14ac:dyDescent="0.25">
      <c r="E154" s="97"/>
      <c r="F154" s="97"/>
      <c r="G154" s="97"/>
      <c r="H154" s="97"/>
      <c r="I154" s="97"/>
      <c r="J154" s="97"/>
      <c r="K154" s="247"/>
      <c r="L154" s="247"/>
      <c r="M154" s="97"/>
      <c r="N154" s="97"/>
      <c r="O154" s="233"/>
      <c r="P154" s="249"/>
      <c r="Q154" s="97"/>
      <c r="R154" s="97"/>
      <c r="S154" s="97"/>
      <c r="T154" s="97"/>
      <c r="U154" s="99"/>
      <c r="V154" s="97"/>
      <c r="W154" s="97"/>
      <c r="X154" s="99"/>
      <c r="Y154" s="99"/>
      <c r="Z154" s="99"/>
      <c r="AA154" s="97"/>
    </row>
    <row r="155" spans="5:27" x14ac:dyDescent="0.25">
      <c r="E155" s="97"/>
      <c r="F155" s="97"/>
      <c r="G155" s="97"/>
      <c r="H155" s="241"/>
      <c r="I155" s="242"/>
      <c r="J155" s="97"/>
      <c r="K155" s="97"/>
      <c r="L155" s="97"/>
      <c r="M155" s="97"/>
      <c r="N155" s="97"/>
      <c r="O155" s="224"/>
      <c r="P155" s="249"/>
      <c r="Q155" s="97"/>
      <c r="R155" s="97"/>
      <c r="S155" s="99"/>
      <c r="T155" s="99"/>
      <c r="U155" s="99"/>
      <c r="V155" s="97"/>
      <c r="W155" s="97"/>
      <c r="X155" s="99"/>
      <c r="Y155" s="99"/>
      <c r="Z155" s="99"/>
      <c r="AA155" s="97"/>
    </row>
    <row r="156" spans="5:27" x14ac:dyDescent="0.25">
      <c r="E156" s="224"/>
      <c r="F156" s="97"/>
      <c r="G156" s="97"/>
      <c r="H156" s="241"/>
      <c r="I156" s="257"/>
      <c r="J156" s="97"/>
      <c r="K156" s="97"/>
      <c r="L156" s="97"/>
      <c r="M156" s="97"/>
      <c r="N156" s="97"/>
      <c r="O156" s="233"/>
      <c r="P156" s="97"/>
      <c r="Q156" s="97"/>
      <c r="R156" s="97"/>
      <c r="S156" s="99"/>
      <c r="T156" s="99"/>
      <c r="U156" s="289"/>
      <c r="V156" s="97"/>
      <c r="W156" s="97"/>
      <c r="X156" s="99"/>
      <c r="Y156" s="99"/>
      <c r="Z156" s="99"/>
      <c r="AA156" s="97"/>
    </row>
    <row r="157" spans="5:27" x14ac:dyDescent="0.25">
      <c r="E157" s="97"/>
      <c r="F157" s="97"/>
      <c r="G157" s="97"/>
      <c r="H157" s="241"/>
      <c r="I157" s="257"/>
      <c r="J157" s="97"/>
      <c r="K157" s="97"/>
      <c r="L157" s="97"/>
      <c r="M157" s="97"/>
      <c r="N157" s="97"/>
      <c r="O157" s="224"/>
      <c r="P157" s="97"/>
      <c r="Q157" s="238"/>
      <c r="R157" s="241"/>
      <c r="S157" s="240"/>
      <c r="T157" s="240"/>
      <c r="U157" s="240"/>
      <c r="V157" s="97"/>
      <c r="W157" s="97"/>
      <c r="X157" s="99"/>
      <c r="Y157" s="99"/>
      <c r="Z157" s="99"/>
      <c r="AA157" s="97"/>
    </row>
    <row r="158" spans="5:27" x14ac:dyDescent="0.25">
      <c r="E158" s="97"/>
      <c r="F158" s="97"/>
      <c r="G158" s="97"/>
      <c r="H158" s="241"/>
      <c r="I158" s="257"/>
      <c r="J158" s="97"/>
      <c r="K158" s="97"/>
      <c r="L158" s="97"/>
      <c r="M158" s="97"/>
      <c r="N158" s="97"/>
      <c r="O158" s="233"/>
      <c r="P158" s="97"/>
      <c r="Q158" s="238"/>
      <c r="R158" s="97"/>
      <c r="S158" s="240"/>
      <c r="T158" s="240"/>
      <c r="U158" s="240"/>
      <c r="V158" s="97"/>
      <c r="W158" s="97"/>
      <c r="X158" s="99"/>
      <c r="Y158" s="99"/>
      <c r="Z158" s="97"/>
      <c r="AA158" s="97"/>
    </row>
    <row r="159" spans="5:27" x14ac:dyDescent="0.25">
      <c r="E159" s="97"/>
      <c r="F159" s="97"/>
      <c r="G159" s="97"/>
      <c r="H159" s="241"/>
      <c r="I159" s="242"/>
      <c r="J159" s="97"/>
      <c r="K159" s="97"/>
      <c r="L159" s="97"/>
      <c r="M159" s="97"/>
      <c r="N159" s="97"/>
      <c r="O159" s="244"/>
      <c r="P159" s="97"/>
      <c r="Q159" s="238"/>
      <c r="R159" s="97"/>
      <c r="S159" s="240"/>
      <c r="T159" s="240"/>
      <c r="U159" s="240"/>
      <c r="V159" s="97"/>
      <c r="W159" s="97"/>
      <c r="X159" s="99"/>
      <c r="Y159" s="99"/>
      <c r="Z159" s="97"/>
      <c r="AA159" s="97"/>
    </row>
    <row r="160" spans="5:27" x14ac:dyDescent="0.25">
      <c r="E160" s="97"/>
      <c r="F160" s="97"/>
      <c r="G160" s="97"/>
      <c r="H160" s="241"/>
      <c r="I160" s="260"/>
      <c r="J160" s="97"/>
      <c r="K160" s="97"/>
      <c r="L160" s="97"/>
      <c r="M160" s="97"/>
      <c r="N160" s="97"/>
      <c r="O160" s="97"/>
      <c r="P160" s="97"/>
      <c r="Q160" s="238"/>
      <c r="R160" s="97"/>
      <c r="S160" s="240"/>
      <c r="T160" s="240"/>
      <c r="U160" s="240"/>
      <c r="V160" s="97"/>
      <c r="W160" s="97"/>
      <c r="X160" s="99"/>
      <c r="Y160" s="99"/>
      <c r="Z160" s="97"/>
      <c r="AA160" s="97"/>
    </row>
    <row r="161" spans="5:27" x14ac:dyDescent="0.25">
      <c r="E161" s="97"/>
      <c r="F161" s="97"/>
      <c r="G161" s="97"/>
      <c r="H161" s="241"/>
      <c r="I161" s="257"/>
      <c r="J161" s="97"/>
      <c r="K161" s="97"/>
      <c r="L161" s="97"/>
      <c r="M161" s="97"/>
      <c r="N161" s="97"/>
      <c r="O161" s="97"/>
      <c r="P161" s="97"/>
      <c r="Q161" s="238"/>
      <c r="R161" s="97"/>
      <c r="S161" s="99"/>
      <c r="T161" s="99"/>
      <c r="U161" s="99"/>
      <c r="V161" s="97"/>
      <c r="W161" s="97"/>
      <c r="X161" s="99"/>
      <c r="Y161" s="99"/>
      <c r="Z161" s="97"/>
      <c r="AA161" s="97"/>
    </row>
    <row r="162" spans="5:27" x14ac:dyDescent="0.25">
      <c r="E162" s="224"/>
      <c r="F162" s="97"/>
      <c r="G162" s="97"/>
      <c r="H162" s="241"/>
      <c r="I162" s="257"/>
      <c r="J162" s="97"/>
      <c r="K162" s="97"/>
      <c r="L162" s="97"/>
      <c r="M162" s="97"/>
      <c r="N162" s="97"/>
      <c r="O162" s="97"/>
      <c r="P162" s="97"/>
      <c r="Q162" s="97"/>
      <c r="R162" s="97"/>
      <c r="S162" s="97"/>
      <c r="T162" s="99"/>
      <c r="U162" s="99"/>
      <c r="V162" s="97"/>
      <c r="W162" s="97"/>
      <c r="X162" s="99"/>
      <c r="Y162" s="99"/>
      <c r="Z162" s="97"/>
      <c r="AA162" s="97"/>
    </row>
    <row r="163" spans="5:27" x14ac:dyDescent="0.25">
      <c r="E163" s="224"/>
      <c r="F163" s="97"/>
      <c r="G163" s="97"/>
      <c r="H163" s="241"/>
      <c r="I163" s="257"/>
      <c r="J163" s="97"/>
      <c r="K163" s="97"/>
      <c r="L163" s="97"/>
      <c r="M163" s="97"/>
      <c r="N163" s="97"/>
      <c r="O163" s="97"/>
      <c r="P163" s="97"/>
      <c r="Q163" s="97"/>
      <c r="R163" s="97"/>
      <c r="S163" s="97"/>
      <c r="T163" s="97"/>
      <c r="U163" s="99"/>
      <c r="V163" s="97"/>
      <c r="W163" s="97"/>
      <c r="X163" s="99"/>
      <c r="Y163" s="99"/>
      <c r="Z163" s="97"/>
      <c r="AA163" s="97"/>
    </row>
    <row r="164" spans="5:27" x14ac:dyDescent="0.25">
      <c r="E164" s="224"/>
      <c r="F164" s="97"/>
      <c r="G164" s="97"/>
      <c r="H164" s="241"/>
      <c r="I164" s="257"/>
      <c r="J164" s="97"/>
      <c r="K164" s="97"/>
      <c r="L164" s="97"/>
      <c r="M164" s="97"/>
      <c r="N164" s="97"/>
      <c r="O164" s="97"/>
      <c r="P164" s="97"/>
      <c r="Q164" s="97"/>
      <c r="R164" s="97"/>
      <c r="S164" s="99"/>
      <c r="T164" s="99"/>
      <c r="U164" s="99"/>
      <c r="V164" s="97"/>
      <c r="W164" s="97"/>
      <c r="X164" s="99"/>
      <c r="Y164" s="99"/>
      <c r="Z164" s="97"/>
      <c r="AA164" s="97"/>
    </row>
    <row r="165" spans="5:27" x14ac:dyDescent="0.25">
      <c r="E165" s="97"/>
      <c r="F165" s="97"/>
      <c r="G165" s="97"/>
      <c r="H165" s="241"/>
      <c r="I165" s="260"/>
      <c r="J165" s="97"/>
      <c r="K165" s="243"/>
      <c r="L165" s="97"/>
      <c r="M165" s="97"/>
      <c r="N165" s="97"/>
      <c r="O165" s="253"/>
      <c r="P165" s="97"/>
      <c r="Q165" s="97"/>
      <c r="R165" s="97"/>
      <c r="S165" s="99"/>
      <c r="T165" s="99"/>
      <c r="U165" s="289"/>
      <c r="V165" s="97"/>
      <c r="W165" s="97"/>
      <c r="X165" s="99"/>
      <c r="Y165" s="99"/>
      <c r="Z165" s="97"/>
      <c r="AA165" s="97"/>
    </row>
    <row r="166" spans="5:27" x14ac:dyDescent="0.25">
      <c r="E166" s="97"/>
      <c r="F166" s="97"/>
      <c r="G166" s="97"/>
      <c r="H166" s="241"/>
      <c r="I166" s="257"/>
      <c r="J166" s="97"/>
      <c r="K166" s="97"/>
      <c r="L166" s="97"/>
      <c r="M166" s="97"/>
      <c r="N166" s="97"/>
      <c r="O166" s="97"/>
      <c r="P166" s="97"/>
      <c r="Q166" s="261"/>
      <c r="R166" s="241"/>
      <c r="S166" s="240"/>
      <c r="T166" s="240"/>
      <c r="U166" s="240"/>
      <c r="V166" s="97"/>
      <c r="W166" s="97"/>
      <c r="X166" s="99"/>
      <c r="Y166" s="99"/>
      <c r="Z166" s="97"/>
      <c r="AA166" s="97"/>
    </row>
    <row r="167" spans="5:27" x14ac:dyDescent="0.25">
      <c r="E167" s="97"/>
      <c r="F167" s="97"/>
      <c r="G167" s="97"/>
      <c r="H167" s="241"/>
      <c r="I167" s="257"/>
      <c r="J167" s="97"/>
      <c r="K167" s="97"/>
      <c r="L167" s="97"/>
      <c r="M167" s="97"/>
      <c r="N167" s="97"/>
      <c r="O167" s="97"/>
      <c r="P167" s="97"/>
      <c r="Q167" s="261"/>
      <c r="R167" s="97"/>
      <c r="S167" s="240"/>
      <c r="T167" s="240"/>
      <c r="U167" s="240"/>
      <c r="V167" s="97"/>
      <c r="W167" s="97"/>
      <c r="X167" s="99"/>
      <c r="Y167" s="99"/>
      <c r="Z167" s="97"/>
      <c r="AA167" s="97"/>
    </row>
    <row r="168" spans="5:27" x14ac:dyDescent="0.25">
      <c r="E168" s="97"/>
      <c r="F168" s="97"/>
      <c r="G168" s="97"/>
      <c r="H168" s="241"/>
      <c r="I168" s="242"/>
      <c r="J168" s="293"/>
      <c r="K168" s="97"/>
      <c r="L168" s="97"/>
      <c r="M168" s="97"/>
      <c r="N168" s="97"/>
      <c r="O168" s="97"/>
      <c r="P168" s="97"/>
      <c r="Q168" s="261"/>
      <c r="R168" s="97"/>
      <c r="S168" s="240"/>
      <c r="T168" s="240"/>
      <c r="U168" s="240"/>
      <c r="V168" s="97"/>
      <c r="W168" s="97"/>
      <c r="X168" s="99"/>
      <c r="Y168" s="99"/>
      <c r="Z168" s="97"/>
      <c r="AA168" s="97"/>
    </row>
    <row r="169" spans="5:27" x14ac:dyDescent="0.25">
      <c r="E169" s="97"/>
      <c r="F169" s="97"/>
      <c r="G169" s="97"/>
      <c r="H169" s="241"/>
      <c r="I169" s="260"/>
      <c r="J169" s="97"/>
      <c r="K169" s="97"/>
      <c r="L169" s="97"/>
      <c r="M169" s="97"/>
      <c r="N169" s="97"/>
      <c r="O169" s="97"/>
      <c r="P169" s="97"/>
      <c r="Q169" s="261"/>
      <c r="R169" s="97"/>
      <c r="S169" s="240"/>
      <c r="T169" s="240"/>
      <c r="U169" s="240"/>
      <c r="V169" s="97"/>
      <c r="W169" s="97"/>
      <c r="X169" s="99"/>
      <c r="Y169" s="99"/>
      <c r="Z169" s="97"/>
      <c r="AA169" s="97"/>
    </row>
    <row r="170" spans="5:27" x14ac:dyDescent="0.25">
      <c r="E170" s="97"/>
      <c r="F170" s="97"/>
      <c r="G170" s="97"/>
      <c r="H170" s="97"/>
      <c r="I170" s="97"/>
      <c r="J170" s="97"/>
      <c r="K170" s="243"/>
      <c r="L170" s="97"/>
      <c r="M170" s="97"/>
      <c r="N170" s="97"/>
      <c r="O170" s="241"/>
      <c r="P170" s="99"/>
      <c r="Q170" s="261"/>
      <c r="R170" s="97"/>
      <c r="S170" s="99"/>
      <c r="T170" s="99"/>
      <c r="U170" s="99"/>
      <c r="V170" s="97"/>
      <c r="W170" s="97"/>
      <c r="X170" s="99"/>
      <c r="Y170" s="99"/>
      <c r="Z170" s="97"/>
      <c r="AA170" s="97"/>
    </row>
    <row r="171" spans="5:27" x14ac:dyDescent="0.25">
      <c r="E171" s="97"/>
      <c r="F171" s="97"/>
      <c r="G171" s="97"/>
      <c r="H171" s="97"/>
      <c r="I171" s="97"/>
      <c r="J171" s="97"/>
      <c r="K171" s="97"/>
      <c r="L171" s="97"/>
      <c r="M171" s="97"/>
      <c r="N171" s="97"/>
      <c r="O171" s="97"/>
      <c r="P171" s="97"/>
      <c r="Q171" s="97"/>
      <c r="R171" s="97"/>
      <c r="S171" s="97"/>
      <c r="T171" s="99"/>
      <c r="U171" s="99"/>
      <c r="V171" s="97"/>
      <c r="W171" s="97"/>
      <c r="X171" s="99"/>
      <c r="Y171" s="99"/>
      <c r="Z171" s="97"/>
      <c r="AA171" s="97"/>
    </row>
    <row r="172" spans="5:27" x14ac:dyDescent="0.25">
      <c r="E172" s="224"/>
      <c r="F172" s="97"/>
      <c r="G172" s="97"/>
      <c r="H172" s="97"/>
      <c r="I172" s="97"/>
      <c r="J172" s="97"/>
      <c r="K172" s="294"/>
      <c r="L172" s="97"/>
      <c r="M172" s="97"/>
      <c r="N172" s="97"/>
      <c r="O172" s="97"/>
      <c r="P172" s="97"/>
      <c r="Q172" s="97"/>
      <c r="R172" s="97"/>
      <c r="S172" s="97"/>
      <c r="T172" s="97"/>
      <c r="U172" s="99"/>
      <c r="V172" s="97"/>
      <c r="W172" s="97"/>
      <c r="X172" s="99"/>
      <c r="Y172" s="99"/>
      <c r="Z172" s="97"/>
      <c r="AA172" s="97"/>
    </row>
    <row r="173" spans="5:27" x14ac:dyDescent="0.25">
      <c r="E173" s="97"/>
      <c r="F173" s="97"/>
      <c r="G173" s="97"/>
      <c r="H173" s="97"/>
      <c r="I173" s="97"/>
      <c r="J173" s="97"/>
      <c r="K173" s="97"/>
      <c r="L173" s="97"/>
      <c r="M173" s="97"/>
      <c r="N173" s="97"/>
      <c r="O173" s="97"/>
      <c r="P173" s="97"/>
      <c r="Q173" s="97"/>
      <c r="R173" s="97"/>
      <c r="S173" s="99"/>
      <c r="T173" s="99"/>
      <c r="U173" s="99"/>
      <c r="V173" s="97"/>
      <c r="W173" s="99"/>
      <c r="X173" s="99"/>
      <c r="Y173" s="99"/>
      <c r="Z173" s="97"/>
      <c r="AA173" s="97"/>
    </row>
    <row r="174" spans="5:27" x14ac:dyDescent="0.25">
      <c r="E174" s="97"/>
      <c r="F174" s="97"/>
      <c r="G174" s="97"/>
      <c r="H174" s="97"/>
      <c r="I174" s="99"/>
      <c r="J174" s="97"/>
      <c r="K174" s="97"/>
      <c r="L174" s="97"/>
      <c r="M174" s="97"/>
      <c r="N174" s="97"/>
      <c r="O174" s="97"/>
      <c r="P174" s="97"/>
      <c r="Q174" s="97"/>
      <c r="R174" s="97"/>
      <c r="S174" s="99"/>
      <c r="T174" s="99"/>
      <c r="U174" s="289"/>
      <c r="V174" s="97"/>
      <c r="W174" s="99"/>
      <c r="X174" s="99"/>
      <c r="Y174" s="99"/>
      <c r="Z174" s="99"/>
      <c r="AA174" s="97"/>
    </row>
    <row r="175" spans="5:27" x14ac:dyDescent="0.25">
      <c r="E175" s="97"/>
      <c r="F175" s="97"/>
      <c r="G175" s="97"/>
      <c r="H175" s="241"/>
      <c r="I175" s="242"/>
      <c r="J175" s="97"/>
      <c r="K175" s="97"/>
      <c r="L175" s="97"/>
      <c r="M175" s="97"/>
      <c r="N175" s="97"/>
      <c r="O175" s="97"/>
      <c r="P175" s="97"/>
      <c r="Q175" s="261"/>
      <c r="R175" s="97"/>
      <c r="S175" s="240"/>
      <c r="T175" s="240"/>
      <c r="U175" s="240"/>
      <c r="V175" s="97"/>
      <c r="W175" s="99"/>
      <c r="X175" s="99"/>
      <c r="Y175" s="99"/>
      <c r="Z175" s="99"/>
      <c r="AA175" s="97"/>
    </row>
    <row r="176" spans="5:27" x14ac:dyDescent="0.25">
      <c r="E176" s="97"/>
      <c r="F176" s="97"/>
      <c r="G176" s="97"/>
      <c r="H176" s="241"/>
      <c r="I176" s="260"/>
      <c r="J176" s="97"/>
      <c r="K176" s="97"/>
      <c r="L176" s="97"/>
      <c r="M176" s="97"/>
      <c r="N176" s="97"/>
      <c r="O176" s="97"/>
      <c r="P176" s="97"/>
      <c r="Q176" s="261"/>
      <c r="R176" s="97"/>
      <c r="S176" s="240"/>
      <c r="T176" s="240"/>
      <c r="U176" s="240"/>
      <c r="V176" s="97"/>
      <c r="W176" s="99"/>
      <c r="X176" s="99"/>
      <c r="Y176" s="99"/>
      <c r="Z176" s="99"/>
      <c r="AA176" s="97"/>
    </row>
    <row r="177" spans="5:27" x14ac:dyDescent="0.25">
      <c r="E177" s="97"/>
      <c r="F177" s="97"/>
      <c r="G177" s="97"/>
      <c r="H177" s="241"/>
      <c r="I177" s="242"/>
      <c r="J177" s="97"/>
      <c r="K177" s="97"/>
      <c r="L177" s="97"/>
      <c r="M177" s="97"/>
      <c r="N177" s="97"/>
      <c r="O177" s="97"/>
      <c r="P177" s="97"/>
      <c r="Q177" s="261"/>
      <c r="R177" s="97"/>
      <c r="S177" s="240"/>
      <c r="T177" s="240"/>
      <c r="U177" s="240"/>
      <c r="V177" s="97"/>
      <c r="W177" s="99"/>
      <c r="X177" s="99"/>
      <c r="Y177" s="99"/>
      <c r="Z177" s="99"/>
      <c r="AA177" s="97"/>
    </row>
    <row r="178" spans="5:27" x14ac:dyDescent="0.25">
      <c r="E178" s="97"/>
      <c r="F178" s="97"/>
      <c r="G178" s="97"/>
      <c r="H178" s="241"/>
      <c r="I178" s="242"/>
      <c r="J178" s="97"/>
      <c r="K178" s="97"/>
      <c r="L178" s="246"/>
      <c r="M178" s="97"/>
      <c r="N178" s="97"/>
      <c r="O178" s="97"/>
      <c r="P178" s="97"/>
      <c r="Q178" s="261"/>
      <c r="R178" s="97"/>
      <c r="S178" s="240"/>
      <c r="T178" s="240"/>
      <c r="U178" s="240"/>
      <c r="V178" s="97"/>
      <c r="W178" s="99"/>
      <c r="X178" s="99"/>
      <c r="Y178" s="99"/>
      <c r="Z178" s="99"/>
      <c r="AA178" s="97"/>
    </row>
    <row r="179" spans="5:27" x14ac:dyDescent="0.25">
      <c r="E179" s="97"/>
      <c r="F179" s="97"/>
      <c r="G179" s="97"/>
      <c r="H179" s="97"/>
      <c r="I179" s="97"/>
      <c r="J179" s="97"/>
      <c r="K179" s="97"/>
      <c r="L179" s="97"/>
      <c r="M179" s="97"/>
      <c r="N179" s="97"/>
      <c r="O179" s="97"/>
      <c r="P179" s="97"/>
      <c r="Q179" s="261"/>
      <c r="R179" s="97"/>
      <c r="S179" s="240"/>
      <c r="T179" s="240"/>
      <c r="U179" s="240"/>
      <c r="V179" s="97"/>
      <c r="W179" s="99"/>
      <c r="X179" s="99"/>
      <c r="Y179" s="99"/>
      <c r="Z179" s="99"/>
      <c r="AA179" s="97"/>
    </row>
    <row r="180" spans="5:27" x14ac:dyDescent="0.25">
      <c r="E180" s="97"/>
      <c r="F180" s="97"/>
      <c r="G180" s="97"/>
      <c r="H180" s="97"/>
      <c r="I180" s="97"/>
      <c r="J180" s="97"/>
      <c r="K180" s="97"/>
      <c r="L180" s="249"/>
      <c r="M180" s="97"/>
      <c r="N180" s="97"/>
      <c r="O180" s="97"/>
      <c r="P180" s="97"/>
      <c r="Q180" s="261"/>
      <c r="R180" s="97"/>
      <c r="S180" s="240"/>
      <c r="T180" s="99"/>
      <c r="U180" s="99"/>
      <c r="V180" s="97"/>
      <c r="W180" s="99"/>
      <c r="X180" s="99"/>
      <c r="Y180" s="99"/>
      <c r="Z180" s="99"/>
      <c r="AA180" s="97"/>
    </row>
    <row r="181" spans="5:27" x14ac:dyDescent="0.25">
      <c r="E181" s="97"/>
      <c r="F181" s="97"/>
      <c r="G181" s="97"/>
      <c r="H181" s="97"/>
      <c r="I181" s="97"/>
      <c r="J181" s="97"/>
      <c r="K181" s="97"/>
      <c r="L181" s="97"/>
      <c r="M181" s="97"/>
      <c r="N181" s="97"/>
      <c r="O181" s="97"/>
      <c r="P181" s="97"/>
      <c r="Q181" s="97"/>
      <c r="R181" s="97"/>
      <c r="S181" s="97"/>
      <c r="T181" s="99"/>
      <c r="U181" s="99"/>
      <c r="V181" s="97"/>
      <c r="W181" s="97"/>
      <c r="X181" s="99"/>
      <c r="Y181" s="99"/>
      <c r="Z181" s="99"/>
      <c r="AA181" s="97"/>
    </row>
    <row r="182" spans="5:27" x14ac:dyDescent="0.25">
      <c r="E182" s="97"/>
      <c r="F182" s="97"/>
      <c r="G182" s="97"/>
      <c r="H182" s="97"/>
      <c r="I182" s="97"/>
      <c r="J182" s="97"/>
      <c r="K182" s="97"/>
      <c r="L182" s="97"/>
      <c r="M182" s="97"/>
      <c r="N182" s="97"/>
      <c r="O182" s="97"/>
      <c r="P182" s="97"/>
      <c r="Q182" s="97"/>
      <c r="R182" s="97"/>
      <c r="S182" s="97"/>
      <c r="T182" s="99"/>
      <c r="U182" s="99"/>
      <c r="V182" s="97"/>
      <c r="W182" s="97"/>
      <c r="X182" s="99"/>
      <c r="Y182" s="99"/>
      <c r="Z182" s="99"/>
      <c r="AA182" s="97"/>
    </row>
    <row r="183" spans="5:27" x14ac:dyDescent="0.25">
      <c r="E183" s="224"/>
      <c r="F183" s="97"/>
      <c r="G183" s="97"/>
      <c r="H183" s="97"/>
      <c r="I183" s="97"/>
      <c r="J183" s="97"/>
      <c r="K183" s="288"/>
      <c r="L183" s="97"/>
      <c r="M183" s="97"/>
      <c r="N183" s="97"/>
      <c r="O183" s="97"/>
      <c r="P183" s="97"/>
      <c r="Q183" s="99"/>
      <c r="R183" s="99"/>
      <c r="S183" s="97"/>
      <c r="T183" s="99"/>
      <c r="U183" s="99"/>
      <c r="V183" s="97"/>
      <c r="W183" s="97"/>
      <c r="X183" s="99"/>
      <c r="Y183" s="99"/>
      <c r="Z183" s="99"/>
      <c r="AA183" s="97"/>
    </row>
    <row r="184" spans="5:27" x14ac:dyDescent="0.25">
      <c r="E184" s="97"/>
      <c r="F184" s="97"/>
      <c r="G184" s="97"/>
      <c r="H184" s="97"/>
      <c r="I184" s="97"/>
      <c r="J184" s="97"/>
      <c r="K184" s="97"/>
      <c r="L184" s="97"/>
      <c r="M184" s="97"/>
      <c r="N184" s="97"/>
      <c r="O184" s="97"/>
      <c r="P184" s="97"/>
      <c r="Q184" s="99"/>
      <c r="R184" s="99"/>
      <c r="S184" s="97"/>
      <c r="T184" s="97"/>
      <c r="U184" s="99"/>
      <c r="V184" s="97"/>
      <c r="W184" s="97"/>
      <c r="X184" s="99"/>
      <c r="Y184" s="99"/>
      <c r="Z184" s="99"/>
      <c r="AA184" s="97"/>
    </row>
    <row r="185" spans="5:27" x14ac:dyDescent="0.25">
      <c r="E185" s="97"/>
      <c r="F185" s="97"/>
      <c r="G185" s="97"/>
      <c r="H185" s="97"/>
      <c r="I185" s="99"/>
      <c r="J185" s="97"/>
      <c r="K185" s="97"/>
      <c r="L185" s="97"/>
      <c r="M185" s="97"/>
      <c r="N185" s="97"/>
      <c r="O185" s="97"/>
      <c r="P185" s="97"/>
      <c r="Q185" s="97"/>
      <c r="R185" s="97"/>
      <c r="S185" s="99"/>
      <c r="T185" s="99"/>
      <c r="U185" s="99"/>
      <c r="V185" s="97"/>
      <c r="W185" s="97"/>
      <c r="X185" s="99"/>
      <c r="Y185" s="99"/>
      <c r="Z185" s="99"/>
      <c r="AA185" s="97"/>
    </row>
    <row r="186" spans="5:27" x14ac:dyDescent="0.25">
      <c r="E186" s="97"/>
      <c r="F186" s="97"/>
      <c r="G186" s="241"/>
      <c r="H186" s="232"/>
      <c r="I186" s="242"/>
      <c r="J186" s="97"/>
      <c r="K186" s="97"/>
      <c r="L186" s="97"/>
      <c r="M186" s="97"/>
      <c r="N186" s="97"/>
      <c r="O186" s="97"/>
      <c r="P186" s="97"/>
      <c r="Q186" s="97"/>
      <c r="R186" s="97"/>
      <c r="S186" s="99"/>
      <c r="T186" s="99"/>
      <c r="U186" s="289"/>
      <c r="V186" s="97"/>
      <c r="W186" s="97"/>
      <c r="X186" s="99"/>
      <c r="Y186" s="99"/>
      <c r="Z186" s="99"/>
      <c r="AA186" s="97"/>
    </row>
    <row r="187" spans="5:27" x14ac:dyDescent="0.25">
      <c r="E187" s="97"/>
      <c r="F187" s="97"/>
      <c r="G187" s="97"/>
      <c r="H187" s="241"/>
      <c r="I187" s="260"/>
      <c r="J187" s="97"/>
      <c r="K187" s="97"/>
      <c r="L187" s="97"/>
      <c r="M187" s="97"/>
      <c r="N187" s="97"/>
      <c r="O187" s="97"/>
      <c r="P187" s="97"/>
      <c r="Q187" s="238"/>
      <c r="R187" s="97"/>
      <c r="S187" s="240"/>
      <c r="T187" s="240"/>
      <c r="U187" s="240"/>
      <c r="V187" s="97"/>
      <c r="W187" s="97"/>
      <c r="X187" s="99"/>
      <c r="Y187" s="99"/>
      <c r="Z187" s="99"/>
      <c r="AA187" s="97"/>
    </row>
    <row r="188" spans="5:27" x14ac:dyDescent="0.25">
      <c r="E188" s="97"/>
      <c r="F188" s="97"/>
      <c r="G188" s="97"/>
      <c r="H188" s="241"/>
      <c r="I188" s="242"/>
      <c r="J188" s="97"/>
      <c r="K188" s="97"/>
      <c r="L188" s="97"/>
      <c r="M188" s="97"/>
      <c r="N188" s="97"/>
      <c r="O188" s="97"/>
      <c r="P188" s="97"/>
      <c r="Q188" s="238"/>
      <c r="R188" s="241"/>
      <c r="S188" s="240"/>
      <c r="T188" s="240"/>
      <c r="U188" s="240"/>
      <c r="V188" s="97"/>
      <c r="W188" s="97"/>
      <c r="X188" s="99"/>
      <c r="Y188" s="99"/>
      <c r="Z188" s="99"/>
      <c r="AA188" s="97"/>
    </row>
    <row r="189" spans="5:27" x14ac:dyDescent="0.25">
      <c r="E189" s="97"/>
      <c r="F189" s="97"/>
      <c r="G189" s="97"/>
      <c r="H189" s="241"/>
      <c r="I189" s="242"/>
      <c r="J189" s="97"/>
      <c r="K189" s="97"/>
      <c r="L189" s="97"/>
      <c r="M189" s="97"/>
      <c r="N189" s="97"/>
      <c r="O189" s="97"/>
      <c r="P189" s="97"/>
      <c r="Q189" s="238"/>
      <c r="R189" s="97"/>
      <c r="S189" s="240"/>
      <c r="T189" s="240"/>
      <c r="U189" s="240"/>
      <c r="V189" s="97"/>
      <c r="W189" s="97"/>
      <c r="X189" s="99"/>
      <c r="Y189" s="99"/>
      <c r="Z189" s="99"/>
      <c r="AA189" s="97"/>
    </row>
    <row r="190" spans="5:27" x14ac:dyDescent="0.25">
      <c r="E190" s="97"/>
      <c r="F190" s="97"/>
      <c r="G190" s="97"/>
      <c r="H190" s="97"/>
      <c r="I190" s="97"/>
      <c r="J190" s="97"/>
      <c r="K190" s="97"/>
      <c r="L190" s="97"/>
      <c r="M190" s="97"/>
      <c r="N190" s="97"/>
      <c r="O190" s="97"/>
      <c r="P190" s="97"/>
      <c r="Q190" s="238"/>
      <c r="R190" s="97"/>
      <c r="S190" s="240"/>
      <c r="T190" s="240"/>
      <c r="U190" s="240"/>
      <c r="V190" s="97"/>
      <c r="W190" s="97"/>
      <c r="X190" s="99"/>
      <c r="Y190" s="99"/>
      <c r="Z190" s="97"/>
      <c r="AA190" s="97"/>
    </row>
    <row r="191" spans="5:27" x14ac:dyDescent="0.25">
      <c r="E191" s="97"/>
      <c r="F191" s="97"/>
      <c r="G191" s="97"/>
      <c r="H191" s="97"/>
      <c r="I191" s="97"/>
      <c r="J191" s="97"/>
      <c r="K191" s="97"/>
      <c r="L191" s="97"/>
      <c r="M191" s="97"/>
      <c r="N191" s="97"/>
      <c r="O191" s="97"/>
      <c r="P191" s="97"/>
      <c r="Q191" s="238"/>
      <c r="R191" s="97"/>
      <c r="S191" s="240"/>
      <c r="T191" s="240"/>
      <c r="U191" s="240"/>
      <c r="V191" s="97"/>
      <c r="W191" s="97"/>
      <c r="X191" s="99"/>
      <c r="Y191" s="99"/>
      <c r="Z191" s="97"/>
      <c r="AA191" s="97"/>
    </row>
    <row r="192" spans="5:27" x14ac:dyDescent="0.25">
      <c r="E192" s="97"/>
      <c r="F192" s="97"/>
      <c r="G192" s="97"/>
      <c r="H192" s="97"/>
      <c r="I192" s="97"/>
      <c r="J192" s="97"/>
      <c r="K192" s="97"/>
      <c r="L192" s="97"/>
      <c r="M192" s="97"/>
      <c r="N192" s="97"/>
      <c r="O192" s="97"/>
      <c r="P192" s="97"/>
      <c r="Q192" s="238"/>
      <c r="R192" s="97"/>
      <c r="S192" s="240"/>
      <c r="T192" s="240"/>
      <c r="U192" s="240"/>
      <c r="V192" s="97"/>
      <c r="W192" s="97"/>
      <c r="X192" s="99"/>
      <c r="Y192" s="99"/>
      <c r="Z192" s="97"/>
      <c r="AA192" s="97"/>
    </row>
    <row r="193" spans="5:27" x14ac:dyDescent="0.25">
      <c r="E193" s="97"/>
      <c r="F193" s="97"/>
      <c r="G193" s="97"/>
      <c r="H193" s="97"/>
      <c r="I193" s="97"/>
      <c r="J193" s="97"/>
      <c r="K193" s="97"/>
      <c r="L193" s="97"/>
      <c r="M193" s="97"/>
      <c r="N193" s="97"/>
      <c r="O193" s="97"/>
      <c r="P193" s="97"/>
      <c r="Q193" s="238"/>
      <c r="R193" s="97"/>
      <c r="S193" s="240"/>
      <c r="T193" s="240"/>
      <c r="U193" s="240"/>
      <c r="V193" s="97"/>
      <c r="W193" s="97"/>
      <c r="X193" s="99"/>
      <c r="Y193" s="99"/>
      <c r="Z193" s="97"/>
      <c r="AA193" s="97"/>
    </row>
    <row r="194" spans="5:27" x14ac:dyDescent="0.25">
      <c r="E194" s="97"/>
      <c r="F194" s="97"/>
      <c r="G194" s="97"/>
      <c r="H194" s="97"/>
      <c r="I194" s="97"/>
      <c r="J194" s="97"/>
      <c r="K194" s="97"/>
      <c r="L194" s="97"/>
      <c r="M194" s="97"/>
      <c r="N194" s="97"/>
      <c r="O194" s="97"/>
      <c r="P194" s="99"/>
      <c r="Q194" s="238"/>
      <c r="R194" s="241"/>
      <c r="S194" s="240"/>
      <c r="T194" s="99"/>
      <c r="U194" s="99"/>
      <c r="V194" s="97"/>
      <c r="W194" s="97"/>
      <c r="X194" s="99"/>
      <c r="Y194" s="99"/>
      <c r="Z194" s="97"/>
      <c r="AA194" s="97"/>
    </row>
    <row r="195" spans="5:27" x14ac:dyDescent="0.25">
      <c r="E195" s="97"/>
      <c r="F195" s="97"/>
      <c r="G195" s="97"/>
      <c r="H195" s="97"/>
      <c r="I195" s="97"/>
      <c r="J195" s="97"/>
      <c r="K195" s="97"/>
      <c r="L195" s="97"/>
      <c r="M195" s="97"/>
      <c r="N195" s="97"/>
      <c r="O195" s="97"/>
      <c r="P195" s="99"/>
      <c r="Q195" s="97"/>
      <c r="R195" s="97"/>
      <c r="S195" s="99"/>
      <c r="T195" s="99"/>
      <c r="U195" s="99"/>
      <c r="V195" s="97"/>
      <c r="W195" s="97"/>
      <c r="X195" s="99"/>
      <c r="Y195" s="99"/>
      <c r="Z195" s="97"/>
      <c r="AA195" s="97"/>
    </row>
    <row r="196" spans="5:27" x14ac:dyDescent="0.25">
      <c r="E196" s="97"/>
      <c r="F196" s="97"/>
      <c r="G196" s="97"/>
      <c r="H196" s="97"/>
      <c r="I196" s="97"/>
      <c r="J196" s="97"/>
      <c r="K196" s="97"/>
      <c r="L196" s="97"/>
      <c r="M196" s="97"/>
      <c r="N196" s="97"/>
      <c r="O196" s="97"/>
      <c r="P196" s="99"/>
      <c r="Q196" s="99"/>
      <c r="R196" s="99"/>
      <c r="S196" s="97"/>
      <c r="T196" s="99"/>
      <c r="U196" s="99"/>
      <c r="V196" s="97"/>
      <c r="W196" s="97"/>
      <c r="X196" s="99"/>
      <c r="Y196" s="99"/>
      <c r="Z196" s="97"/>
      <c r="AA196" s="97"/>
    </row>
    <row r="197" spans="5:27" x14ac:dyDescent="0.25">
      <c r="E197" s="224"/>
      <c r="F197" s="97"/>
      <c r="G197" s="97"/>
      <c r="H197" s="97"/>
      <c r="I197" s="97"/>
      <c r="J197" s="97"/>
      <c r="K197" s="97"/>
      <c r="L197" s="97"/>
      <c r="M197" s="97"/>
      <c r="N197" s="97"/>
      <c r="O197" s="97"/>
      <c r="P197" s="99"/>
      <c r="Q197" s="99"/>
      <c r="R197" s="99"/>
      <c r="S197" s="97"/>
      <c r="T197" s="99"/>
      <c r="U197" s="99"/>
      <c r="V197" s="97"/>
      <c r="W197" s="97"/>
      <c r="X197" s="99"/>
      <c r="Y197" s="99"/>
      <c r="Z197" s="97"/>
      <c r="AA197" s="97"/>
    </row>
    <row r="198" spans="5:27" x14ac:dyDescent="0.25">
      <c r="E198" s="97"/>
      <c r="F198" s="97"/>
      <c r="G198" s="97"/>
      <c r="H198" s="97"/>
      <c r="I198" s="97"/>
      <c r="J198" s="97"/>
      <c r="K198" s="97"/>
      <c r="L198" s="97"/>
      <c r="M198" s="97"/>
      <c r="N198" s="97"/>
      <c r="O198" s="97"/>
      <c r="P198" s="99"/>
      <c r="Q198" s="99"/>
      <c r="R198" s="99"/>
      <c r="S198" s="97"/>
      <c r="T198" s="99"/>
      <c r="U198" s="99"/>
      <c r="V198" s="97"/>
      <c r="W198" s="97"/>
      <c r="X198" s="99"/>
      <c r="Y198" s="99"/>
      <c r="Z198" s="97"/>
      <c r="AA198" s="97"/>
    </row>
    <row r="199" spans="5:27" x14ac:dyDescent="0.25">
      <c r="E199" s="97"/>
      <c r="F199" s="97"/>
      <c r="G199" s="97"/>
      <c r="H199" s="97"/>
      <c r="I199" s="97"/>
      <c r="J199" s="97"/>
      <c r="K199" s="97"/>
      <c r="L199" s="97"/>
      <c r="M199" s="97"/>
      <c r="N199" s="97"/>
      <c r="O199" s="97"/>
      <c r="P199" s="99"/>
      <c r="Q199" s="99"/>
      <c r="R199" s="99"/>
      <c r="S199" s="97"/>
      <c r="T199" s="99"/>
      <c r="U199" s="99"/>
      <c r="V199" s="97"/>
      <c r="W199" s="97"/>
      <c r="X199" s="99"/>
      <c r="Y199" s="99"/>
      <c r="Z199" s="97"/>
      <c r="AA199" s="97"/>
    </row>
    <row r="200" spans="5:27" x14ac:dyDescent="0.25">
      <c r="E200" s="97"/>
      <c r="F200" s="97"/>
      <c r="G200" s="97"/>
      <c r="H200" s="97"/>
      <c r="I200" s="97"/>
      <c r="J200" s="97"/>
      <c r="K200" s="97"/>
      <c r="L200" s="97"/>
      <c r="M200" s="97"/>
      <c r="N200" s="97"/>
      <c r="O200" s="97"/>
      <c r="P200" s="99"/>
      <c r="Q200" s="99"/>
      <c r="R200" s="99"/>
      <c r="S200" s="97"/>
      <c r="T200" s="99"/>
      <c r="U200" s="99"/>
      <c r="V200" s="97"/>
      <c r="W200" s="97"/>
      <c r="X200" s="99"/>
      <c r="Y200" s="99"/>
      <c r="Z200" s="97"/>
      <c r="AA200" s="97"/>
    </row>
    <row r="201" spans="5:27" x14ac:dyDescent="0.25">
      <c r="E201" s="97"/>
      <c r="F201" s="97"/>
      <c r="G201" s="97"/>
      <c r="H201" s="97"/>
      <c r="I201" s="97"/>
      <c r="J201" s="97"/>
      <c r="K201" s="97"/>
      <c r="L201" s="97"/>
      <c r="M201" s="97"/>
      <c r="N201" s="97"/>
      <c r="O201" s="97"/>
      <c r="P201" s="99"/>
      <c r="Q201" s="99"/>
      <c r="R201" s="99"/>
      <c r="S201" s="97"/>
      <c r="T201" s="99"/>
      <c r="U201" s="99"/>
      <c r="V201" s="97"/>
      <c r="W201" s="97"/>
      <c r="X201" s="99"/>
      <c r="Y201" s="99"/>
      <c r="Z201" s="97"/>
      <c r="AA201" s="97"/>
    </row>
    <row r="202" spans="5:27" x14ac:dyDescent="0.25">
      <c r="E202" s="97"/>
      <c r="F202" s="97"/>
      <c r="G202" s="97"/>
      <c r="H202" s="97"/>
      <c r="I202" s="97"/>
      <c r="J202" s="97"/>
      <c r="K202" s="97"/>
      <c r="L202" s="97"/>
      <c r="M202" s="97"/>
      <c r="N202" s="97"/>
      <c r="O202" s="97"/>
      <c r="P202" s="99"/>
      <c r="Q202" s="99"/>
      <c r="R202" s="99"/>
      <c r="S202" s="97"/>
      <c r="T202" s="99"/>
      <c r="U202" s="99"/>
      <c r="V202" s="97"/>
      <c r="W202" s="97"/>
      <c r="X202" s="99"/>
      <c r="Y202" s="99"/>
      <c r="Z202" s="97"/>
      <c r="AA202" s="97"/>
    </row>
    <row r="203" spans="5:27" x14ac:dyDescent="0.25">
      <c r="E203" s="97"/>
      <c r="F203" s="97"/>
      <c r="G203" s="97"/>
      <c r="H203" s="97"/>
      <c r="I203" s="97"/>
      <c r="J203" s="97"/>
      <c r="K203" s="97"/>
      <c r="L203" s="97"/>
      <c r="M203" s="97"/>
      <c r="N203" s="97"/>
      <c r="O203" s="97"/>
      <c r="P203" s="99"/>
      <c r="Q203" s="99"/>
      <c r="R203" s="99"/>
      <c r="S203" s="97"/>
      <c r="T203" s="99"/>
      <c r="U203" s="99"/>
      <c r="V203" s="97"/>
      <c r="W203" s="97"/>
      <c r="X203" s="99"/>
      <c r="Y203" s="99"/>
      <c r="Z203" s="97"/>
      <c r="AA203" s="97"/>
    </row>
    <row r="204" spans="5:27" x14ac:dyDescent="0.25">
      <c r="E204" s="97"/>
      <c r="F204" s="97"/>
      <c r="G204" s="97"/>
      <c r="H204" s="97"/>
      <c r="I204" s="97"/>
      <c r="J204" s="97"/>
      <c r="K204" s="97"/>
      <c r="L204" s="97"/>
      <c r="M204" s="97"/>
      <c r="N204" s="97"/>
      <c r="O204" s="97"/>
      <c r="P204" s="99"/>
      <c r="Q204" s="99"/>
      <c r="R204" s="99"/>
      <c r="S204" s="97"/>
      <c r="T204" s="99"/>
      <c r="U204" s="99"/>
      <c r="V204" s="97"/>
      <c r="W204" s="97"/>
      <c r="X204" s="99"/>
      <c r="Y204" s="99"/>
      <c r="Z204" s="97"/>
      <c r="AA204" s="97"/>
    </row>
    <row r="205" spans="5:27" x14ac:dyDescent="0.25">
      <c r="E205" s="97"/>
      <c r="F205" s="97"/>
      <c r="G205" s="97"/>
      <c r="H205" s="97"/>
      <c r="I205" s="97"/>
      <c r="J205" s="97"/>
      <c r="K205" s="97"/>
      <c r="L205" s="97"/>
      <c r="M205" s="97"/>
      <c r="N205" s="97"/>
      <c r="O205" s="97"/>
      <c r="P205" s="99"/>
      <c r="Q205" s="99"/>
      <c r="R205" s="99"/>
      <c r="S205" s="97"/>
      <c r="T205" s="99"/>
      <c r="U205" s="99"/>
      <c r="V205" s="97"/>
      <c r="W205" s="97"/>
      <c r="X205" s="99"/>
      <c r="Y205" s="99"/>
      <c r="Z205" s="97"/>
      <c r="AA205" s="97"/>
    </row>
    <row r="206" spans="5:27" x14ac:dyDescent="0.25">
      <c r="E206" s="97"/>
      <c r="F206" s="97"/>
      <c r="G206" s="97"/>
      <c r="H206" s="97"/>
      <c r="I206" s="97"/>
      <c r="J206" s="97"/>
      <c r="K206" s="97"/>
      <c r="L206" s="97"/>
      <c r="M206" s="97"/>
      <c r="N206" s="97"/>
      <c r="O206" s="97"/>
      <c r="P206" s="99"/>
      <c r="Q206" s="99"/>
      <c r="R206" s="99"/>
      <c r="S206" s="97"/>
      <c r="T206" s="97"/>
      <c r="U206" s="97"/>
      <c r="V206" s="97"/>
      <c r="W206" s="97"/>
      <c r="X206" s="97"/>
      <c r="Y206" s="97"/>
      <c r="Z206" s="97"/>
      <c r="AA206" s="97"/>
    </row>
    <row r="207" spans="5:27" x14ac:dyDescent="0.25">
      <c r="E207" s="97"/>
      <c r="F207" s="97"/>
      <c r="G207" s="97"/>
      <c r="H207" s="97"/>
      <c r="I207" s="97"/>
      <c r="J207" s="97"/>
      <c r="K207" s="288"/>
      <c r="L207" s="253"/>
      <c r="M207" s="97"/>
      <c r="N207" s="97"/>
      <c r="O207" s="97"/>
      <c r="P207" s="99"/>
      <c r="Q207" s="99"/>
      <c r="R207" s="99"/>
      <c r="S207" s="97"/>
      <c r="T207" s="97"/>
      <c r="U207" s="97"/>
      <c r="V207" s="97"/>
      <c r="W207" s="97"/>
      <c r="X207" s="97"/>
      <c r="Y207" s="97"/>
      <c r="Z207" s="97"/>
      <c r="AA207" s="97"/>
    </row>
    <row r="208" spans="5:27" x14ac:dyDescent="0.25">
      <c r="E208" s="97"/>
      <c r="F208" s="97"/>
      <c r="G208" s="97"/>
      <c r="H208" s="97"/>
      <c r="I208" s="97"/>
      <c r="J208" s="97"/>
      <c r="K208" s="97"/>
      <c r="L208" s="97"/>
      <c r="M208" s="97"/>
      <c r="N208" s="97"/>
      <c r="O208" s="97"/>
      <c r="P208" s="99"/>
      <c r="Q208" s="99"/>
      <c r="R208" s="99"/>
      <c r="S208" s="97"/>
      <c r="T208" s="97"/>
      <c r="U208" s="97"/>
      <c r="V208" s="97"/>
      <c r="W208" s="97"/>
      <c r="X208" s="97"/>
      <c r="Y208" s="97"/>
      <c r="Z208" s="97"/>
      <c r="AA208" s="97"/>
    </row>
    <row r="209" spans="5:27" x14ac:dyDescent="0.25">
      <c r="E209" s="224"/>
      <c r="F209" s="224"/>
      <c r="G209" s="224"/>
      <c r="H209" s="97"/>
      <c r="I209" s="97"/>
      <c r="J209" s="97"/>
      <c r="K209" s="97"/>
      <c r="L209" s="97"/>
      <c r="M209" s="97"/>
      <c r="N209" s="97"/>
      <c r="O209" s="97"/>
      <c r="P209" s="99"/>
      <c r="Q209" s="99"/>
      <c r="R209" s="99"/>
      <c r="S209" s="97"/>
      <c r="T209" s="97"/>
      <c r="U209" s="97"/>
      <c r="V209" s="97"/>
      <c r="W209" s="97"/>
      <c r="X209" s="97"/>
      <c r="Y209" s="97"/>
      <c r="Z209" s="97"/>
      <c r="AA209" s="97"/>
    </row>
    <row r="210" spans="5:27" x14ac:dyDescent="0.25">
      <c r="E210" s="224"/>
      <c r="F210" s="224"/>
      <c r="G210" s="224"/>
      <c r="H210" s="97"/>
      <c r="I210" s="97"/>
      <c r="J210" s="97"/>
      <c r="K210" s="97"/>
      <c r="L210" s="97"/>
      <c r="M210" s="97"/>
      <c r="N210" s="97"/>
      <c r="O210" s="97"/>
      <c r="P210" s="99"/>
      <c r="Q210" s="99"/>
      <c r="R210" s="99"/>
      <c r="S210" s="97"/>
      <c r="T210" s="97"/>
      <c r="U210" s="97"/>
      <c r="V210" s="97"/>
      <c r="W210" s="97"/>
      <c r="X210" s="97"/>
      <c r="Y210" s="97"/>
      <c r="Z210" s="97"/>
      <c r="AA210" s="97"/>
    </row>
    <row r="211" spans="5:27" x14ac:dyDescent="0.25">
      <c r="E211" s="97"/>
      <c r="F211" s="97"/>
      <c r="G211" s="97"/>
      <c r="H211" s="97"/>
      <c r="I211" s="97"/>
      <c r="J211" s="97"/>
      <c r="K211" s="285"/>
      <c r="L211" s="286"/>
      <c r="M211" s="97"/>
      <c r="N211" s="97"/>
      <c r="O211" s="97"/>
      <c r="P211" s="99"/>
      <c r="Q211" s="99"/>
      <c r="R211" s="99"/>
      <c r="S211" s="97"/>
      <c r="T211" s="97"/>
      <c r="U211" s="97"/>
      <c r="V211" s="97"/>
      <c r="W211" s="97"/>
      <c r="X211" s="97"/>
      <c r="Y211" s="97"/>
      <c r="Z211" s="97"/>
      <c r="AA211" s="97"/>
    </row>
    <row r="212" spans="5:27" x14ac:dyDescent="0.25">
      <c r="E212" s="97"/>
      <c r="F212" s="97"/>
      <c r="G212" s="97"/>
      <c r="H212" s="97"/>
      <c r="I212" s="97"/>
      <c r="J212" s="97"/>
      <c r="K212" s="232"/>
      <c r="L212" s="232"/>
      <c r="M212" s="97"/>
      <c r="N212" s="97"/>
      <c r="O212" s="97"/>
      <c r="P212" s="99"/>
      <c r="Q212" s="99"/>
      <c r="R212" s="99"/>
      <c r="S212" s="97"/>
      <c r="T212" s="97"/>
      <c r="U212" s="97"/>
      <c r="V212" s="97"/>
      <c r="W212" s="97"/>
      <c r="X212" s="97"/>
      <c r="Y212" s="97"/>
      <c r="Z212" s="97"/>
      <c r="AA212" s="97"/>
    </row>
    <row r="213" spans="5:27" x14ac:dyDescent="0.25">
      <c r="E213" s="97"/>
      <c r="F213" s="97"/>
      <c r="G213" s="97"/>
      <c r="H213" s="97"/>
      <c r="I213" s="99"/>
      <c r="J213" s="97"/>
      <c r="K213" s="97"/>
      <c r="L213" s="97"/>
      <c r="M213" s="97"/>
      <c r="N213" s="97"/>
      <c r="O213" s="97"/>
      <c r="P213" s="99"/>
      <c r="Q213" s="99"/>
      <c r="R213" s="99"/>
      <c r="S213" s="97"/>
      <c r="T213" s="97"/>
      <c r="U213" s="97"/>
      <c r="V213" s="97"/>
      <c r="W213" s="97"/>
      <c r="X213" s="97"/>
      <c r="Y213" s="97"/>
      <c r="Z213" s="97"/>
      <c r="AA213" s="97"/>
    </row>
    <row r="214" spans="5:27" x14ac:dyDescent="0.25">
      <c r="E214" s="97"/>
      <c r="F214" s="97"/>
      <c r="G214" s="97"/>
      <c r="H214" s="97"/>
      <c r="I214" s="242"/>
      <c r="J214" s="97"/>
      <c r="K214" s="244"/>
      <c r="L214" s="244"/>
      <c r="M214" s="97"/>
      <c r="N214" s="97"/>
      <c r="O214" s="97"/>
      <c r="P214" s="99"/>
      <c r="Q214" s="99"/>
      <c r="R214" s="99"/>
      <c r="S214" s="97"/>
      <c r="T214" s="97"/>
      <c r="U214" s="97"/>
      <c r="V214" s="97"/>
      <c r="W214" s="97"/>
      <c r="X214" s="97"/>
      <c r="Y214" s="97"/>
      <c r="Z214" s="97"/>
      <c r="AA214" s="97"/>
    </row>
    <row r="215" spans="5:27" x14ac:dyDescent="0.25">
      <c r="E215" s="97"/>
      <c r="F215" s="97"/>
      <c r="G215" s="241"/>
      <c r="H215" s="251"/>
      <c r="I215" s="97"/>
      <c r="J215" s="97"/>
      <c r="K215" s="244"/>
      <c r="L215" s="244"/>
      <c r="M215" s="97"/>
      <c r="N215" s="97"/>
      <c r="O215" s="97"/>
      <c r="P215" s="99"/>
      <c r="Q215" s="99"/>
      <c r="R215" s="99"/>
      <c r="S215" s="97"/>
      <c r="T215" s="97"/>
      <c r="U215" s="97"/>
      <c r="V215" s="97"/>
      <c r="W215" s="97"/>
      <c r="X215" s="97"/>
      <c r="Y215" s="97"/>
      <c r="Z215" s="97"/>
      <c r="AA215" s="97"/>
    </row>
    <row r="216" spans="5:27" x14ac:dyDescent="0.25">
      <c r="E216" s="97"/>
      <c r="F216" s="97"/>
      <c r="G216" s="97"/>
      <c r="H216" s="97"/>
      <c r="I216" s="97"/>
      <c r="J216" s="97"/>
      <c r="K216" s="247"/>
      <c r="L216" s="247"/>
      <c r="M216" s="97"/>
      <c r="N216" s="97"/>
      <c r="O216" s="97"/>
      <c r="P216" s="99"/>
      <c r="Q216" s="99"/>
      <c r="R216" s="99"/>
      <c r="S216" s="97"/>
      <c r="T216" s="97"/>
      <c r="U216" s="97"/>
      <c r="V216" s="97"/>
      <c r="W216" s="97"/>
      <c r="X216" s="97"/>
      <c r="Y216" s="97"/>
      <c r="Z216" s="97"/>
      <c r="AA216" s="97"/>
    </row>
    <row r="217" spans="5:27" x14ac:dyDescent="0.25">
      <c r="E217" s="97"/>
      <c r="F217" s="97"/>
      <c r="G217" s="97"/>
      <c r="H217" s="97"/>
      <c r="I217" s="97"/>
      <c r="J217" s="97"/>
      <c r="K217" s="97"/>
      <c r="L217" s="97"/>
      <c r="M217" s="97"/>
      <c r="N217" s="97"/>
      <c r="O217" s="97"/>
      <c r="P217" s="99"/>
      <c r="Q217" s="244"/>
      <c r="R217" s="99"/>
      <c r="S217" s="97"/>
      <c r="T217" s="97"/>
      <c r="U217" s="97"/>
      <c r="V217" s="97"/>
      <c r="W217" s="97"/>
      <c r="X217" s="97"/>
      <c r="Y217" s="97"/>
      <c r="Z217" s="97"/>
      <c r="AA217" s="97"/>
    </row>
    <row r="218" spans="5:27" x14ac:dyDescent="0.25">
      <c r="E218" s="97"/>
      <c r="F218" s="97"/>
      <c r="G218" s="97"/>
      <c r="H218" s="97"/>
      <c r="I218" s="97"/>
      <c r="J218" s="97"/>
      <c r="K218" s="97"/>
      <c r="L218" s="97"/>
      <c r="M218" s="97"/>
      <c r="N218" s="97"/>
      <c r="O218" s="97"/>
      <c r="P218" s="99"/>
      <c r="Q218" s="99"/>
      <c r="R218" s="99"/>
      <c r="S218" s="97"/>
      <c r="T218" s="97"/>
      <c r="U218" s="97"/>
      <c r="V218" s="97"/>
      <c r="W218" s="97"/>
      <c r="X218" s="97"/>
      <c r="Y218" s="97"/>
      <c r="Z218" s="97"/>
      <c r="AA218" s="97"/>
    </row>
    <row r="219" spans="5:27" x14ac:dyDescent="0.25">
      <c r="E219" s="97"/>
      <c r="F219" s="97"/>
      <c r="G219" s="97"/>
      <c r="H219" s="97"/>
      <c r="I219" s="97"/>
      <c r="J219" s="97"/>
      <c r="K219" s="97"/>
      <c r="L219" s="97"/>
      <c r="M219" s="97"/>
      <c r="N219" s="97"/>
      <c r="O219" s="97"/>
      <c r="P219" s="99"/>
      <c r="Q219" s="99"/>
      <c r="R219" s="265"/>
      <c r="S219" s="97"/>
      <c r="T219" s="97"/>
      <c r="U219" s="97"/>
      <c r="V219" s="97"/>
      <c r="W219" s="97"/>
      <c r="X219" s="97"/>
      <c r="Y219" s="97"/>
      <c r="Z219" s="97"/>
      <c r="AA219" s="97"/>
    </row>
    <row r="220" spans="5:27" x14ac:dyDescent="0.25">
      <c r="E220" s="97"/>
      <c r="F220" s="97"/>
      <c r="G220" s="97"/>
      <c r="H220" s="97"/>
      <c r="I220" s="97"/>
      <c r="J220" s="97"/>
      <c r="K220" s="97"/>
      <c r="L220" s="97"/>
      <c r="M220" s="97"/>
      <c r="N220" s="97"/>
      <c r="O220" s="97"/>
      <c r="P220" s="99"/>
      <c r="Q220" s="99"/>
      <c r="R220" s="99"/>
      <c r="S220" s="97"/>
      <c r="T220" s="97"/>
      <c r="U220" s="97"/>
      <c r="V220" s="97"/>
      <c r="W220" s="97"/>
      <c r="X220" s="97"/>
      <c r="Y220" s="97"/>
      <c r="Z220" s="97"/>
      <c r="AA220" s="97"/>
    </row>
    <row r="221" spans="5:27" x14ac:dyDescent="0.25">
      <c r="E221" s="97"/>
      <c r="F221" s="97"/>
      <c r="G221" s="97"/>
      <c r="H221" s="97"/>
      <c r="I221" s="97"/>
      <c r="J221" s="97"/>
      <c r="K221" s="97"/>
      <c r="L221" s="97"/>
      <c r="M221" s="97"/>
      <c r="N221" s="97"/>
      <c r="O221" s="252"/>
      <c r="P221" s="99"/>
      <c r="Q221" s="99"/>
      <c r="R221" s="99"/>
      <c r="S221" s="97"/>
      <c r="T221" s="97"/>
      <c r="U221" s="97"/>
      <c r="V221" s="97"/>
      <c r="W221" s="97"/>
      <c r="X221" s="97"/>
      <c r="Y221" s="97"/>
      <c r="Z221" s="97"/>
      <c r="AA221" s="97"/>
    </row>
    <row r="222" spans="5:27" x14ac:dyDescent="0.25">
      <c r="N222" s="97"/>
      <c r="O222" s="97"/>
      <c r="P222" s="99"/>
      <c r="Q222" s="99"/>
      <c r="R222" s="246"/>
      <c r="S222" s="97"/>
      <c r="T222" s="97"/>
      <c r="U222" s="97"/>
      <c r="V222" s="97"/>
      <c r="W222" s="97"/>
      <c r="X222" s="97"/>
      <c r="Y222" s="97"/>
      <c r="Z222" s="97"/>
      <c r="AA222" s="97"/>
    </row>
    <row r="223" spans="5:27" x14ac:dyDescent="0.25">
      <c r="E223" s="97"/>
      <c r="F223" s="97"/>
      <c r="G223" s="97"/>
      <c r="H223" s="97"/>
      <c r="I223" s="97"/>
      <c r="J223" s="97"/>
      <c r="K223" s="97"/>
      <c r="L223" s="97"/>
      <c r="M223" s="97"/>
      <c r="N223" s="97"/>
      <c r="O223" s="97"/>
      <c r="P223" s="99"/>
      <c r="Q223" s="99"/>
      <c r="R223" s="246"/>
      <c r="S223" s="97"/>
      <c r="T223" s="97"/>
      <c r="U223" s="97"/>
      <c r="V223" s="97"/>
      <c r="W223" s="97"/>
      <c r="X223" s="97"/>
      <c r="Y223" s="97"/>
      <c r="Z223" s="97"/>
      <c r="AA223" s="97"/>
    </row>
    <row r="224" spans="5:27" x14ac:dyDescent="0.25">
      <c r="E224" s="97"/>
      <c r="F224" s="97"/>
      <c r="G224" s="97"/>
      <c r="H224" s="97"/>
      <c r="I224" s="99"/>
      <c r="J224" s="97"/>
      <c r="K224" s="97"/>
      <c r="L224" s="246"/>
      <c r="M224" s="97"/>
      <c r="N224" s="97"/>
      <c r="O224" s="97"/>
      <c r="P224" s="99"/>
      <c r="Q224" s="99"/>
      <c r="R224" s="246"/>
      <c r="S224" s="97"/>
      <c r="T224" s="97"/>
      <c r="U224" s="97"/>
      <c r="V224" s="97"/>
      <c r="W224" s="97"/>
      <c r="X224" s="97"/>
      <c r="Y224" s="97"/>
      <c r="Z224" s="97"/>
      <c r="AA224" s="97"/>
    </row>
    <row r="225" spans="5:27" x14ac:dyDescent="0.25">
      <c r="E225" s="97"/>
      <c r="F225" s="97"/>
      <c r="G225" s="97"/>
      <c r="H225" s="97"/>
      <c r="I225" s="99"/>
      <c r="J225" s="97"/>
      <c r="K225" s="97"/>
      <c r="L225" s="99"/>
      <c r="M225" s="97"/>
      <c r="N225" s="97"/>
      <c r="O225" s="97"/>
      <c r="P225" s="99"/>
      <c r="Q225" s="99"/>
      <c r="R225" s="246"/>
      <c r="S225" s="97"/>
      <c r="T225" s="97"/>
      <c r="U225" s="97"/>
      <c r="V225" s="97"/>
      <c r="W225" s="97"/>
      <c r="X225" s="97"/>
      <c r="Y225" s="97"/>
      <c r="Z225" s="97"/>
      <c r="AA225" s="97"/>
    </row>
    <row r="226" spans="5:27" x14ac:dyDescent="0.25">
      <c r="E226" s="97"/>
      <c r="F226" s="97"/>
      <c r="G226" s="97"/>
      <c r="H226" s="97"/>
      <c r="I226" s="99"/>
      <c r="J226" s="97"/>
      <c r="K226" s="97"/>
      <c r="L226" s="99"/>
      <c r="M226" s="97"/>
      <c r="N226" s="97"/>
      <c r="O226" s="97"/>
      <c r="P226" s="99"/>
      <c r="Q226" s="99"/>
      <c r="R226" s="252"/>
      <c r="S226" s="97"/>
      <c r="T226" s="97"/>
      <c r="U226" s="97"/>
      <c r="V226" s="97"/>
      <c r="W226" s="97"/>
      <c r="X226" s="97"/>
      <c r="Y226" s="97"/>
      <c r="Z226" s="97"/>
      <c r="AA226" s="97"/>
    </row>
    <row r="227" spans="5:27" x14ac:dyDescent="0.25">
      <c r="E227" s="97"/>
      <c r="F227" s="97"/>
      <c r="G227" s="97"/>
      <c r="H227" s="97"/>
      <c r="I227" s="99"/>
      <c r="J227" s="97"/>
      <c r="K227" s="97"/>
      <c r="L227" s="246"/>
      <c r="M227" s="97"/>
      <c r="N227" s="97"/>
      <c r="O227" s="97"/>
      <c r="P227" s="99"/>
      <c r="Q227" s="99"/>
      <c r="R227" s="99"/>
      <c r="S227" s="97"/>
      <c r="T227" s="97"/>
      <c r="U227" s="97"/>
      <c r="V227" s="97"/>
      <c r="W227" s="97"/>
      <c r="X227" s="97"/>
      <c r="Y227" s="97"/>
      <c r="Z227" s="97"/>
      <c r="AA227" s="97"/>
    </row>
    <row r="228" spans="5:27" x14ac:dyDescent="0.25">
      <c r="E228" s="224"/>
      <c r="F228" s="97"/>
      <c r="G228" s="97"/>
      <c r="H228" s="97"/>
      <c r="I228" s="99"/>
      <c r="J228" s="97"/>
      <c r="K228" s="97"/>
      <c r="L228" s="252"/>
      <c r="M228" s="97"/>
      <c r="N228" s="97"/>
      <c r="O228" s="97"/>
      <c r="P228" s="99"/>
      <c r="Q228" s="99"/>
      <c r="R228" s="99"/>
      <c r="S228" s="97"/>
      <c r="T228" s="97"/>
      <c r="U228" s="97"/>
      <c r="V228" s="97"/>
      <c r="W228" s="97"/>
      <c r="X228" s="97"/>
      <c r="Y228" s="97"/>
      <c r="Z228" s="97"/>
      <c r="AA228" s="97"/>
    </row>
    <row r="229" spans="5:27" x14ac:dyDescent="0.25">
      <c r="E229" s="97"/>
      <c r="F229" s="97"/>
      <c r="G229" s="97"/>
      <c r="H229" s="97"/>
      <c r="I229" s="99"/>
      <c r="J229" s="97"/>
      <c r="K229" s="97"/>
      <c r="L229" s="246"/>
      <c r="M229" s="97"/>
      <c r="N229" s="97"/>
      <c r="O229" s="97"/>
      <c r="P229" s="99"/>
      <c r="Q229" s="99"/>
      <c r="R229" s="99"/>
      <c r="S229" s="97"/>
      <c r="T229" s="97"/>
      <c r="U229" s="97"/>
      <c r="V229" s="97"/>
      <c r="W229" s="97"/>
      <c r="X229" s="97"/>
      <c r="Y229" s="97"/>
      <c r="Z229" s="97"/>
      <c r="AA229" s="97"/>
    </row>
    <row r="230" spans="5:27" x14ac:dyDescent="0.25">
      <c r="E230" s="97"/>
      <c r="F230" s="97"/>
      <c r="G230" s="97"/>
      <c r="H230" s="97"/>
      <c r="I230" s="97"/>
      <c r="J230" s="97"/>
      <c r="K230" s="97"/>
      <c r="L230" s="246"/>
      <c r="M230" s="97"/>
      <c r="N230" s="97"/>
      <c r="O230" s="252"/>
      <c r="P230" s="99"/>
      <c r="Q230" s="99"/>
      <c r="R230" s="99"/>
      <c r="S230" s="97"/>
      <c r="T230" s="97"/>
      <c r="U230" s="97"/>
      <c r="V230" s="97"/>
      <c r="W230" s="97"/>
      <c r="X230" s="97"/>
      <c r="Y230" s="97"/>
      <c r="Z230" s="97"/>
      <c r="AA230" s="97"/>
    </row>
    <row r="231" spans="5:27" x14ac:dyDescent="0.25">
      <c r="E231" s="224"/>
      <c r="F231" s="224"/>
      <c r="G231" s="224"/>
      <c r="H231" s="224"/>
      <c r="I231" s="224"/>
      <c r="J231" s="97"/>
      <c r="K231" s="97"/>
      <c r="L231" s="97"/>
      <c r="M231" s="97"/>
      <c r="N231" s="97"/>
      <c r="O231" s="97"/>
      <c r="P231" s="99"/>
      <c r="Q231" s="99"/>
      <c r="R231" s="99"/>
      <c r="S231" s="97"/>
      <c r="T231" s="97"/>
      <c r="U231" s="97"/>
      <c r="V231" s="97"/>
      <c r="W231" s="97"/>
      <c r="X231" s="97"/>
      <c r="Y231" s="97"/>
      <c r="Z231" s="97"/>
      <c r="AA231" s="97"/>
    </row>
    <row r="232" spans="5:27" x14ac:dyDescent="0.25">
      <c r="E232" s="97"/>
      <c r="F232" s="97"/>
      <c r="G232" s="97"/>
      <c r="H232" s="97"/>
      <c r="I232" s="97"/>
      <c r="J232" s="97"/>
      <c r="K232" s="97"/>
      <c r="L232" s="97"/>
      <c r="M232" s="97"/>
      <c r="N232" s="97"/>
      <c r="O232" s="97"/>
      <c r="P232" s="99"/>
      <c r="Q232" s="99"/>
      <c r="R232" s="99"/>
      <c r="S232" s="97"/>
      <c r="T232" s="97"/>
      <c r="U232" s="97"/>
      <c r="V232" s="97"/>
      <c r="W232" s="97"/>
      <c r="X232" s="97"/>
      <c r="Y232" s="97"/>
      <c r="Z232" s="97"/>
      <c r="AA232" s="97"/>
    </row>
  </sheetData>
  <sheetProtection algorithmName="SHA-512" hashValue="YgVY6fekXVejnaUCF+t4/T3mTBrCf2SIOlABItc8PH952S5x4KIHB+myEgkb+pwDUHeahZ+ejvg4yipoElkF/Q==" saltValue="661TH+VJXIQ+UQlLa6PK7w==" spinCount="100000" sheet="1" objects="1" scenarios="1"/>
  <mergeCells count="45">
    <mergeCell ref="O37:P37"/>
    <mergeCell ref="K28:L28"/>
    <mergeCell ref="K27:L27"/>
    <mergeCell ref="K29:L29"/>
    <mergeCell ref="K30:L30"/>
    <mergeCell ref="K32:L32"/>
    <mergeCell ref="O3:P3"/>
    <mergeCell ref="H20:I20"/>
    <mergeCell ref="H29:I29"/>
    <mergeCell ref="O28:P28"/>
    <mergeCell ref="H36:I36"/>
    <mergeCell ref="K22:L22"/>
    <mergeCell ref="K23:L23"/>
    <mergeCell ref="K24:L24"/>
    <mergeCell ref="K25:L25"/>
    <mergeCell ref="K26:L26"/>
    <mergeCell ref="K17:P17"/>
    <mergeCell ref="H35:I35"/>
    <mergeCell ref="H18:I18"/>
    <mergeCell ref="H28:I28"/>
    <mergeCell ref="O66:P66"/>
    <mergeCell ref="H71:I71"/>
    <mergeCell ref="H81:I81"/>
    <mergeCell ref="F41:G41"/>
    <mergeCell ref="F42:G42"/>
    <mergeCell ref="F43:G43"/>
    <mergeCell ref="H45:I45"/>
    <mergeCell ref="O47:P47"/>
    <mergeCell ref="H53:I53"/>
    <mergeCell ref="A81:F81"/>
    <mergeCell ref="A79:E79"/>
    <mergeCell ref="K60:M60"/>
    <mergeCell ref="K61:M61"/>
    <mergeCell ref="H78:I78"/>
    <mergeCell ref="H62:I62"/>
    <mergeCell ref="H76:I76"/>
    <mergeCell ref="A78:E78"/>
    <mergeCell ref="H46:I46"/>
    <mergeCell ref="K38:L38"/>
    <mergeCell ref="K37:L37"/>
    <mergeCell ref="H79:I79"/>
    <mergeCell ref="I42:J42"/>
    <mergeCell ref="I43:J43"/>
    <mergeCell ref="H52:I52"/>
    <mergeCell ref="H70:I7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39FB3-067B-408E-A346-DE41FDFE522D}">
  <sheetPr codeName="Hoja1">
    <tabColor theme="7" tint="0.59999389629810485"/>
  </sheetPr>
  <dimension ref="A1:Z65"/>
  <sheetViews>
    <sheetView showGridLines="0" showRowColHeaders="0" workbookViewId="0">
      <selection activeCell="L9" sqref="L9:N13"/>
    </sheetView>
  </sheetViews>
  <sheetFormatPr baseColWidth="10" defaultRowHeight="15" x14ac:dyDescent="0.25"/>
  <sheetData>
    <row r="1" spans="1:26" ht="15" customHeight="1" x14ac:dyDescent="0.25">
      <c r="A1" s="638" t="s">
        <v>0</v>
      </c>
      <c r="B1" s="639"/>
      <c r="C1" s="639"/>
      <c r="D1" s="639"/>
      <c r="E1" s="639"/>
      <c r="F1" s="639"/>
      <c r="G1" s="639"/>
      <c r="H1" s="639"/>
      <c r="I1" s="639"/>
      <c r="J1" s="639"/>
      <c r="K1" s="639"/>
      <c r="L1" s="639"/>
      <c r="M1" s="639"/>
      <c r="N1" s="639"/>
      <c r="O1" s="639"/>
      <c r="P1" s="639"/>
      <c r="Q1" s="639"/>
      <c r="R1" s="639"/>
      <c r="S1" s="639"/>
      <c r="T1" s="639"/>
      <c r="U1" s="640"/>
      <c r="V1" s="482"/>
      <c r="W1" s="482"/>
      <c r="X1" s="482"/>
      <c r="Y1" s="482"/>
      <c r="Z1" s="482"/>
    </row>
    <row r="2" spans="1:26" ht="33.75" customHeight="1" thickBot="1" x14ac:dyDescent="0.3">
      <c r="A2" s="641"/>
      <c r="B2" s="642"/>
      <c r="C2" s="642"/>
      <c r="D2" s="642"/>
      <c r="E2" s="642"/>
      <c r="F2" s="642"/>
      <c r="G2" s="642"/>
      <c r="H2" s="642"/>
      <c r="I2" s="642"/>
      <c r="J2" s="642"/>
      <c r="K2" s="642"/>
      <c r="L2" s="642"/>
      <c r="M2" s="642"/>
      <c r="N2" s="642"/>
      <c r="O2" s="642"/>
      <c r="P2" s="642"/>
      <c r="Q2" s="642"/>
      <c r="R2" s="642"/>
      <c r="S2" s="642"/>
      <c r="T2" s="642"/>
      <c r="U2" s="643"/>
      <c r="V2" s="482"/>
      <c r="W2" s="482"/>
      <c r="X2" s="482"/>
      <c r="Y2" s="482"/>
      <c r="Z2" s="482"/>
    </row>
    <row r="3" spans="1:26" ht="9.75" customHeight="1" thickBot="1" x14ac:dyDescent="0.3">
      <c r="A3" s="644"/>
      <c r="B3" s="644"/>
      <c r="C3" s="644"/>
      <c r="D3" s="644"/>
      <c r="E3" s="644"/>
      <c r="F3" s="644"/>
      <c r="G3" s="644"/>
      <c r="H3" s="644"/>
      <c r="I3" s="644"/>
      <c r="J3" s="644"/>
      <c r="K3" s="644"/>
      <c r="L3" s="644"/>
      <c r="M3" s="644"/>
      <c r="N3" s="644"/>
      <c r="O3" s="1"/>
      <c r="P3" s="1"/>
      <c r="Q3" s="1"/>
      <c r="R3" s="1"/>
      <c r="S3" s="1"/>
      <c r="T3" s="1"/>
      <c r="U3" s="1"/>
      <c r="V3" s="482"/>
      <c r="W3" s="482"/>
      <c r="X3" s="482"/>
      <c r="Y3" s="482"/>
      <c r="Z3" s="482"/>
    </row>
    <row r="4" spans="1:26" ht="15.75" customHeight="1" thickBot="1" x14ac:dyDescent="0.3">
      <c r="A4" s="645" t="s">
        <v>1</v>
      </c>
      <c r="B4" s="646"/>
      <c r="C4" s="646"/>
      <c r="D4" s="646"/>
      <c r="E4" s="646"/>
      <c r="F4" s="646"/>
      <c r="G4" s="646"/>
      <c r="H4" s="646"/>
      <c r="I4" s="646"/>
      <c r="J4" s="646"/>
      <c r="K4" s="646"/>
      <c r="L4" s="646"/>
      <c r="M4" s="646"/>
      <c r="N4" s="646"/>
      <c r="O4" s="647"/>
      <c r="P4" s="647"/>
      <c r="Q4" s="647"/>
      <c r="R4" s="647"/>
      <c r="S4" s="647"/>
      <c r="T4" s="647"/>
      <c r="U4" s="648"/>
      <c r="V4" s="482"/>
      <c r="W4" s="482"/>
      <c r="X4" s="482"/>
      <c r="Y4" s="482"/>
      <c r="Z4" s="482"/>
    </row>
    <row r="5" spans="1:26" ht="15" customHeight="1" x14ac:dyDescent="0.25">
      <c r="A5" s="610" t="s">
        <v>2</v>
      </c>
      <c r="B5" s="610"/>
      <c r="C5" s="610"/>
      <c r="D5" s="610"/>
      <c r="E5" s="649" t="s">
        <v>3</v>
      </c>
      <c r="F5" s="650"/>
      <c r="G5" s="650"/>
      <c r="H5" s="270" t="s">
        <v>4</v>
      </c>
      <c r="I5" s="651">
        <v>15</v>
      </c>
      <c r="J5" s="651"/>
      <c r="K5" s="270" t="s">
        <v>5</v>
      </c>
      <c r="L5" s="2">
        <v>12</v>
      </c>
      <c r="M5" s="270" t="s">
        <v>6</v>
      </c>
      <c r="N5" s="2">
        <v>2023</v>
      </c>
      <c r="O5" s="652"/>
      <c r="P5" s="602"/>
      <c r="Q5" s="602"/>
      <c r="R5" s="602"/>
      <c r="S5" s="602"/>
      <c r="T5" s="602"/>
      <c r="U5" s="602"/>
      <c r="V5" s="482"/>
      <c r="W5" s="482"/>
      <c r="X5" s="482"/>
      <c r="Y5" s="482"/>
      <c r="Z5" s="482"/>
    </row>
    <row r="6" spans="1:26" ht="18.75" customHeight="1" x14ac:dyDescent="0.25">
      <c r="A6" s="3"/>
      <c r="B6" s="4"/>
      <c r="C6" s="4"/>
      <c r="D6" s="4"/>
      <c r="E6" s="4"/>
      <c r="F6" s="4"/>
      <c r="G6" s="4"/>
      <c r="H6" s="4"/>
      <c r="I6" s="4"/>
      <c r="J6" s="4"/>
      <c r="K6" s="432" t="s">
        <v>7</v>
      </c>
      <c r="L6" s="432" t="s">
        <v>8</v>
      </c>
      <c r="M6" s="5"/>
      <c r="N6" s="5"/>
      <c r="O6" s="6"/>
      <c r="P6" s="1"/>
      <c r="Q6" s="1"/>
      <c r="R6" s="1"/>
      <c r="S6" s="1"/>
      <c r="T6" s="1"/>
      <c r="U6" s="1"/>
      <c r="V6" s="482"/>
      <c r="W6" s="482"/>
      <c r="X6" s="482"/>
      <c r="Y6" s="482"/>
      <c r="Z6" s="482"/>
    </row>
    <row r="7" spans="1:26" ht="15.75" customHeight="1" x14ac:dyDescent="0.25">
      <c r="A7" s="571" t="s">
        <v>9</v>
      </c>
      <c r="B7" s="571"/>
      <c r="C7" s="571"/>
      <c r="D7" s="571"/>
      <c r="E7" s="571"/>
      <c r="F7" s="571"/>
      <c r="G7" s="571"/>
      <c r="H7" s="571"/>
      <c r="I7" s="571"/>
      <c r="J7" s="571"/>
      <c r="K7" s="571"/>
      <c r="L7" s="571"/>
      <c r="M7" s="571"/>
      <c r="N7" s="571"/>
      <c r="O7" s="571"/>
      <c r="P7" s="571"/>
      <c r="Q7" s="571"/>
      <c r="R7" s="571"/>
      <c r="S7" s="571"/>
      <c r="T7" s="571"/>
      <c r="U7" s="571"/>
      <c r="W7" s="483" t="s">
        <v>10</v>
      </c>
      <c r="X7" s="483"/>
      <c r="Y7" s="483"/>
      <c r="Z7" s="456"/>
    </row>
    <row r="8" spans="1:26" ht="15" customHeight="1" x14ac:dyDescent="0.25">
      <c r="A8" s="610" t="s">
        <v>11</v>
      </c>
      <c r="B8" s="610"/>
      <c r="C8" s="610"/>
      <c r="D8" s="610"/>
      <c r="E8" s="611" t="s">
        <v>12</v>
      </c>
      <c r="F8" s="611"/>
      <c r="G8" s="611"/>
      <c r="H8" s="611"/>
      <c r="I8" s="624" t="s">
        <v>648</v>
      </c>
      <c r="J8" s="625"/>
      <c r="K8" s="626"/>
      <c r="L8" s="627" t="s">
        <v>649</v>
      </c>
      <c r="M8" s="627"/>
      <c r="N8" s="627"/>
      <c r="O8" s="629"/>
      <c r="P8" s="630"/>
      <c r="Q8" s="630"/>
      <c r="R8" s="630"/>
      <c r="S8" s="630"/>
      <c r="T8" s="630"/>
      <c r="U8" s="631"/>
      <c r="W8" s="483" t="s">
        <v>13</v>
      </c>
      <c r="X8" s="483"/>
      <c r="Y8" s="483"/>
      <c r="Z8" s="456"/>
    </row>
    <row r="9" spans="1:26" ht="15" customHeight="1" x14ac:dyDescent="0.25">
      <c r="A9" s="560" t="s">
        <v>14</v>
      </c>
      <c r="B9" s="560"/>
      <c r="C9" s="560"/>
      <c r="D9" s="560"/>
      <c r="E9" s="609" t="s">
        <v>12</v>
      </c>
      <c r="F9" s="609"/>
      <c r="G9" s="609"/>
      <c r="H9" s="609"/>
      <c r="I9" s="615" t="e" vm="2">
        <v>#VALUE!</v>
      </c>
      <c r="J9" s="616"/>
      <c r="K9" s="617"/>
      <c r="L9" s="628" t="e" vm="3">
        <v>#VALUE!</v>
      </c>
      <c r="M9" s="628"/>
      <c r="N9" s="628"/>
      <c r="O9" s="632"/>
      <c r="P9" s="633"/>
      <c r="Q9" s="633"/>
      <c r="R9" s="633"/>
      <c r="S9" s="633"/>
      <c r="T9" s="633"/>
      <c r="U9" s="634"/>
      <c r="W9" s="483" t="s">
        <v>15</v>
      </c>
      <c r="X9" s="483"/>
      <c r="Y9" s="483"/>
      <c r="Z9" s="456"/>
    </row>
    <row r="10" spans="1:26" ht="15" customHeight="1" x14ac:dyDescent="0.25">
      <c r="A10" s="594" t="s">
        <v>16</v>
      </c>
      <c r="B10" s="606"/>
      <c r="C10" s="606"/>
      <c r="D10" s="595"/>
      <c r="E10" s="612" t="s">
        <v>12</v>
      </c>
      <c r="F10" s="613"/>
      <c r="G10" s="613"/>
      <c r="H10" s="614"/>
      <c r="I10" s="618"/>
      <c r="J10" s="619"/>
      <c r="K10" s="620"/>
      <c r="L10" s="628"/>
      <c r="M10" s="628"/>
      <c r="N10" s="628"/>
      <c r="O10" s="632"/>
      <c r="P10" s="633"/>
      <c r="Q10" s="633"/>
      <c r="R10" s="633"/>
      <c r="S10" s="633"/>
      <c r="T10" s="633"/>
      <c r="U10" s="634"/>
      <c r="W10" s="483"/>
      <c r="X10" s="483"/>
      <c r="Y10" s="483"/>
      <c r="Z10" s="456"/>
    </row>
    <row r="11" spans="1:26" ht="15" customHeight="1" x14ac:dyDescent="0.25">
      <c r="A11" s="594" t="s">
        <v>17</v>
      </c>
      <c r="B11" s="606"/>
      <c r="C11" s="606"/>
      <c r="D11" s="595"/>
      <c r="E11" s="612" t="s">
        <v>12</v>
      </c>
      <c r="F11" s="613"/>
      <c r="G11" s="613"/>
      <c r="H11" s="614"/>
      <c r="I11" s="618"/>
      <c r="J11" s="619"/>
      <c r="K11" s="620"/>
      <c r="L11" s="628"/>
      <c r="M11" s="628"/>
      <c r="N11" s="628"/>
      <c r="O11" s="632"/>
      <c r="P11" s="633"/>
      <c r="Q11" s="633"/>
      <c r="R11" s="633"/>
      <c r="S11" s="633"/>
      <c r="T11" s="633"/>
      <c r="U11" s="634"/>
      <c r="W11" s="483"/>
      <c r="X11" s="483"/>
      <c r="Y11" s="483"/>
      <c r="Z11" s="456"/>
    </row>
    <row r="12" spans="1:26" ht="15" customHeight="1" x14ac:dyDescent="0.25">
      <c r="A12" s="594" t="s">
        <v>18</v>
      </c>
      <c r="B12" s="606"/>
      <c r="C12" s="606"/>
      <c r="D12" s="595"/>
      <c r="E12" s="612" t="s">
        <v>12</v>
      </c>
      <c r="F12" s="613"/>
      <c r="G12" s="613"/>
      <c r="H12" s="614"/>
      <c r="I12" s="618"/>
      <c r="J12" s="619"/>
      <c r="K12" s="620"/>
      <c r="L12" s="628"/>
      <c r="M12" s="628"/>
      <c r="N12" s="628"/>
      <c r="O12" s="632"/>
      <c r="P12" s="633"/>
      <c r="Q12" s="633"/>
      <c r="R12" s="633"/>
      <c r="S12" s="633"/>
      <c r="T12" s="633"/>
      <c r="U12" s="634"/>
      <c r="W12" s="483"/>
      <c r="X12" s="483"/>
      <c r="Y12" s="483"/>
      <c r="Z12" s="456"/>
    </row>
    <row r="13" spans="1:26" ht="15" customHeight="1" x14ac:dyDescent="0.25">
      <c r="A13" s="594" t="s">
        <v>19</v>
      </c>
      <c r="B13" s="606"/>
      <c r="C13" s="606"/>
      <c r="D13" s="595"/>
      <c r="E13" s="607" t="s">
        <v>12</v>
      </c>
      <c r="F13" s="608"/>
      <c r="G13" s="608"/>
      <c r="H13" s="608"/>
      <c r="I13" s="621"/>
      <c r="J13" s="622"/>
      <c r="K13" s="623"/>
      <c r="L13" s="628"/>
      <c r="M13" s="628"/>
      <c r="N13" s="628"/>
      <c r="O13" s="635"/>
      <c r="P13" s="636"/>
      <c r="Q13" s="636"/>
      <c r="R13" s="636"/>
      <c r="S13" s="636"/>
      <c r="T13" s="636"/>
      <c r="U13" s="637"/>
      <c r="W13" s="483"/>
      <c r="X13" s="483"/>
      <c r="Y13" s="483"/>
      <c r="Z13" s="456"/>
    </row>
    <row r="14" spans="1:26" ht="15" customHeight="1" x14ac:dyDescent="0.25">
      <c r="A14" s="601" t="s">
        <v>20</v>
      </c>
      <c r="B14" s="601"/>
      <c r="C14" s="601"/>
      <c r="D14" s="601"/>
      <c r="E14" s="609" t="s">
        <v>12</v>
      </c>
      <c r="F14" s="609"/>
      <c r="G14" s="609"/>
      <c r="H14" s="271" t="s">
        <v>21</v>
      </c>
      <c r="I14" s="8" t="s">
        <v>12</v>
      </c>
      <c r="J14" s="267" t="s">
        <v>22</v>
      </c>
      <c r="K14" s="9" t="s">
        <v>12</v>
      </c>
      <c r="L14" s="267" t="s">
        <v>23</v>
      </c>
      <c r="M14" s="10" t="s">
        <v>12</v>
      </c>
      <c r="N14" s="267" t="s">
        <v>24</v>
      </c>
      <c r="O14" s="9" t="s">
        <v>3</v>
      </c>
      <c r="P14" s="267" t="s">
        <v>25</v>
      </c>
      <c r="Q14" s="9">
        <v>8000</v>
      </c>
      <c r="R14" s="602"/>
      <c r="S14" s="602"/>
      <c r="T14" s="602"/>
      <c r="U14" s="602"/>
      <c r="W14" s="483" t="s">
        <v>26</v>
      </c>
      <c r="X14" s="483"/>
      <c r="Y14" s="483"/>
      <c r="Z14" s="483"/>
    </row>
    <row r="15" spans="1:26" ht="15" customHeight="1" x14ac:dyDescent="0.25">
      <c r="A15" s="601" t="s">
        <v>27</v>
      </c>
      <c r="B15" s="601"/>
      <c r="C15" s="601"/>
      <c r="D15" s="601"/>
      <c r="E15" s="573" t="s">
        <v>12</v>
      </c>
      <c r="F15" s="573"/>
      <c r="G15" s="573"/>
      <c r="H15" s="271" t="s">
        <v>21</v>
      </c>
      <c r="I15" s="8" t="s">
        <v>12</v>
      </c>
      <c r="J15" s="267" t="s">
        <v>22</v>
      </c>
      <c r="K15" s="9" t="s">
        <v>12</v>
      </c>
      <c r="L15" s="267" t="s">
        <v>23</v>
      </c>
      <c r="M15" s="10" t="s">
        <v>12</v>
      </c>
      <c r="N15" s="267" t="s">
        <v>24</v>
      </c>
      <c r="O15" s="9" t="s">
        <v>3</v>
      </c>
      <c r="P15" s="267" t="s">
        <v>25</v>
      </c>
      <c r="Q15" s="9">
        <v>8000</v>
      </c>
      <c r="R15" s="267" t="s">
        <v>28</v>
      </c>
      <c r="S15" s="9" t="s">
        <v>3</v>
      </c>
      <c r="T15" s="375" t="s">
        <v>29</v>
      </c>
      <c r="U15" s="10" t="s">
        <v>30</v>
      </c>
      <c r="W15" s="483" t="s">
        <v>31</v>
      </c>
      <c r="X15" s="483"/>
      <c r="Y15" s="483"/>
      <c r="Z15" s="456"/>
    </row>
    <row r="16" spans="1:26" ht="9.75" customHeight="1" x14ac:dyDescent="0.25">
      <c r="A16" s="11"/>
      <c r="B16" s="11"/>
      <c r="C16" s="11"/>
      <c r="D16" s="11"/>
      <c r="E16" s="11"/>
      <c r="F16" s="11"/>
      <c r="G16" s="11"/>
      <c r="H16" s="11"/>
      <c r="I16" s="11"/>
      <c r="J16" s="11"/>
      <c r="K16" s="11"/>
      <c r="L16" s="11"/>
      <c r="M16" s="11"/>
      <c r="N16" s="12"/>
      <c r="O16" s="12"/>
      <c r="P16" s="1"/>
      <c r="Q16" s="1"/>
      <c r="R16" s="1"/>
      <c r="S16" s="1"/>
      <c r="T16" s="12"/>
      <c r="U16" s="12"/>
      <c r="W16" s="483" t="s">
        <v>32</v>
      </c>
      <c r="X16" s="483"/>
      <c r="Y16" s="483"/>
      <c r="Z16" s="456"/>
    </row>
    <row r="17" spans="1:26" ht="15.75" customHeight="1" x14ac:dyDescent="0.25">
      <c r="A17" s="571" t="s">
        <v>33</v>
      </c>
      <c r="B17" s="571"/>
      <c r="C17" s="571"/>
      <c r="D17" s="571"/>
      <c r="E17" s="571"/>
      <c r="F17" s="571"/>
      <c r="G17" s="571"/>
      <c r="H17" s="571"/>
      <c r="I17" s="571"/>
      <c r="J17" s="571"/>
      <c r="K17" s="571"/>
      <c r="L17" s="571"/>
      <c r="M17" s="571"/>
      <c r="N17" s="571"/>
      <c r="O17" s="571"/>
      <c r="P17" s="571"/>
      <c r="Q17" s="571"/>
      <c r="R17" s="571"/>
      <c r="S17" s="571"/>
      <c r="T17" s="571"/>
      <c r="U17" s="571"/>
      <c r="W17" s="483" t="s">
        <v>34</v>
      </c>
      <c r="X17" s="483"/>
      <c r="Y17" s="483"/>
      <c r="Z17" s="456"/>
    </row>
    <row r="18" spans="1:26" x14ac:dyDescent="0.25">
      <c r="A18" s="601" t="s">
        <v>35</v>
      </c>
      <c r="B18" s="601"/>
      <c r="C18" s="601"/>
      <c r="D18" s="601"/>
      <c r="E18" s="573" t="s">
        <v>12</v>
      </c>
      <c r="F18" s="573"/>
      <c r="G18" s="573"/>
      <c r="H18" s="573"/>
      <c r="I18" s="604"/>
      <c r="J18" s="604"/>
      <c r="K18" s="604"/>
      <c r="L18" s="604"/>
      <c r="M18" s="604"/>
      <c r="N18" s="604"/>
      <c r="O18" s="604"/>
      <c r="P18" s="604"/>
      <c r="Q18" s="604"/>
      <c r="R18" s="604"/>
      <c r="S18" s="604"/>
      <c r="T18" s="604"/>
      <c r="U18" s="604"/>
      <c r="W18" s="483" t="s">
        <v>36</v>
      </c>
      <c r="X18" s="483"/>
      <c r="Y18" s="483"/>
      <c r="Z18" s="456"/>
    </row>
    <row r="19" spans="1:26" x14ac:dyDescent="0.25">
      <c r="A19" s="601" t="s">
        <v>37</v>
      </c>
      <c r="B19" s="601"/>
      <c r="C19" s="601"/>
      <c r="D19" s="601"/>
      <c r="E19" s="573" t="s">
        <v>12</v>
      </c>
      <c r="F19" s="573"/>
      <c r="G19" s="573"/>
      <c r="H19" s="573"/>
      <c r="I19" s="604"/>
      <c r="J19" s="604"/>
      <c r="K19" s="604"/>
      <c r="L19" s="604"/>
      <c r="M19" s="604"/>
      <c r="N19" s="604"/>
      <c r="O19" s="604"/>
      <c r="P19" s="604"/>
      <c r="Q19" s="604"/>
      <c r="R19" s="604"/>
      <c r="S19" s="604"/>
      <c r="T19" s="604"/>
      <c r="U19" s="604"/>
      <c r="W19" s="483" t="s">
        <v>38</v>
      </c>
      <c r="X19" s="483"/>
      <c r="Y19" s="483"/>
      <c r="Z19" s="456"/>
    </row>
    <row r="20" spans="1:26" x14ac:dyDescent="0.25">
      <c r="A20" s="601" t="s">
        <v>39</v>
      </c>
      <c r="B20" s="601"/>
      <c r="C20" s="601"/>
      <c r="D20" s="601"/>
      <c r="E20" s="573" t="s">
        <v>12</v>
      </c>
      <c r="F20" s="573"/>
      <c r="G20" s="573"/>
      <c r="H20" s="271" t="s">
        <v>21</v>
      </c>
      <c r="I20" s="8" t="s">
        <v>12</v>
      </c>
      <c r="J20" s="267" t="s">
        <v>22</v>
      </c>
      <c r="K20" s="9" t="s">
        <v>12</v>
      </c>
      <c r="L20" s="267" t="s">
        <v>23</v>
      </c>
      <c r="M20" s="10" t="s">
        <v>12</v>
      </c>
      <c r="N20" s="267" t="s">
        <v>24</v>
      </c>
      <c r="O20" s="9" t="s">
        <v>3</v>
      </c>
      <c r="P20" s="267" t="s">
        <v>25</v>
      </c>
      <c r="Q20" s="9">
        <v>8000</v>
      </c>
      <c r="R20" s="602"/>
      <c r="S20" s="602"/>
      <c r="T20" s="602"/>
      <c r="U20" s="602"/>
      <c r="W20" s="483" t="s">
        <v>40</v>
      </c>
      <c r="X20" s="483"/>
      <c r="Y20" s="483"/>
      <c r="Z20" s="456"/>
    </row>
    <row r="21" spans="1:26" x14ac:dyDescent="0.25">
      <c r="A21" s="601" t="s">
        <v>41</v>
      </c>
      <c r="B21" s="601"/>
      <c r="C21" s="601"/>
      <c r="D21" s="601"/>
      <c r="E21" s="573" t="s">
        <v>12</v>
      </c>
      <c r="F21" s="573"/>
      <c r="G21" s="573"/>
      <c r="H21" s="271" t="s">
        <v>21</v>
      </c>
      <c r="I21" s="8" t="s">
        <v>12</v>
      </c>
      <c r="J21" s="267" t="s">
        <v>22</v>
      </c>
      <c r="K21" s="9" t="s">
        <v>12</v>
      </c>
      <c r="L21" s="267" t="s">
        <v>23</v>
      </c>
      <c r="M21" s="10" t="s">
        <v>12</v>
      </c>
      <c r="N21" s="267" t="s">
        <v>24</v>
      </c>
      <c r="O21" s="8" t="s">
        <v>3</v>
      </c>
      <c r="P21" s="267" t="s">
        <v>25</v>
      </c>
      <c r="Q21" s="9">
        <v>8000</v>
      </c>
      <c r="R21" s="602"/>
      <c r="S21" s="602"/>
      <c r="T21" s="602"/>
      <c r="U21" s="602"/>
      <c r="W21" s="483" t="s">
        <v>42</v>
      </c>
      <c r="X21" s="483"/>
      <c r="Y21" s="483"/>
      <c r="Z21" s="483"/>
    </row>
    <row r="22" spans="1:26" x14ac:dyDescent="0.25">
      <c r="A22" s="601" t="s">
        <v>43</v>
      </c>
      <c r="B22" s="601"/>
      <c r="C22" s="601"/>
      <c r="D22" s="601"/>
      <c r="E22" s="603" t="s">
        <v>12</v>
      </c>
      <c r="F22" s="603"/>
      <c r="G22" s="603"/>
      <c r="H22" s="603"/>
      <c r="I22" s="604"/>
      <c r="J22" s="604"/>
      <c r="K22" s="604"/>
      <c r="L22" s="604"/>
      <c r="M22" s="604"/>
      <c r="N22" s="604"/>
      <c r="O22" s="604"/>
      <c r="P22" s="604"/>
      <c r="Q22" s="604"/>
      <c r="R22" s="604"/>
      <c r="S22" s="604"/>
      <c r="T22" s="604"/>
      <c r="U22" s="604"/>
      <c r="W22" s="483" t="s">
        <v>44</v>
      </c>
      <c r="X22" s="483"/>
      <c r="Y22" s="483"/>
      <c r="Z22" s="456"/>
    </row>
    <row r="23" spans="1:26" ht="15" customHeight="1" x14ac:dyDescent="0.25">
      <c r="A23" s="601" t="s">
        <v>45</v>
      </c>
      <c r="B23" s="601"/>
      <c r="C23" s="601"/>
      <c r="D23" s="601"/>
      <c r="E23" s="603" t="s">
        <v>12</v>
      </c>
      <c r="F23" s="605"/>
      <c r="G23" s="605"/>
      <c r="H23" s="605"/>
      <c r="I23" s="560" t="s">
        <v>46</v>
      </c>
      <c r="J23" s="560"/>
      <c r="K23" s="8" t="s">
        <v>12</v>
      </c>
      <c r="L23" s="267" t="s">
        <v>47</v>
      </c>
      <c r="M23" s="573" t="s">
        <v>12</v>
      </c>
      <c r="N23" s="573"/>
      <c r="O23" s="573"/>
      <c r="P23" s="573"/>
      <c r="Q23" s="602"/>
      <c r="R23" s="602"/>
      <c r="S23" s="602"/>
      <c r="T23" s="602"/>
      <c r="U23" s="602"/>
      <c r="W23" s="483" t="s">
        <v>48</v>
      </c>
      <c r="X23" s="483"/>
      <c r="Y23" s="483"/>
      <c r="Z23" s="484">
        <f>DATE(N5,L5,I5)</f>
        <v>45275</v>
      </c>
    </row>
    <row r="24" spans="1:26" ht="9.75" customHeight="1" x14ac:dyDescent="0.25">
      <c r="A24" s="598"/>
      <c r="B24" s="599"/>
      <c r="C24" s="599"/>
      <c r="D24" s="599"/>
      <c r="E24" s="599"/>
      <c r="F24" s="599"/>
      <c r="G24" s="599"/>
      <c r="H24" s="599"/>
      <c r="I24" s="599"/>
      <c r="J24" s="599"/>
      <c r="K24" s="599"/>
      <c r="L24" s="599"/>
      <c r="M24" s="599"/>
      <c r="N24" s="599"/>
      <c r="O24" s="599"/>
      <c r="P24" s="599"/>
      <c r="Q24" s="599"/>
      <c r="R24" s="599"/>
      <c r="S24" s="599"/>
      <c r="T24" s="599"/>
      <c r="U24" s="600"/>
      <c r="W24" s="483" t="s">
        <v>49</v>
      </c>
      <c r="X24" s="483"/>
      <c r="Y24" s="483"/>
      <c r="Z24" s="456"/>
    </row>
    <row r="25" spans="1:26" x14ac:dyDescent="0.25">
      <c r="A25" s="571" t="s">
        <v>50</v>
      </c>
      <c r="B25" s="571"/>
      <c r="C25" s="571"/>
      <c r="D25" s="571"/>
      <c r="E25" s="571"/>
      <c r="F25" s="571"/>
      <c r="G25" s="571"/>
      <c r="H25" s="571"/>
      <c r="I25" s="571"/>
      <c r="J25" s="571"/>
      <c r="K25" s="571"/>
      <c r="L25" s="571"/>
      <c r="M25" s="571"/>
      <c r="N25" s="571"/>
      <c r="O25" s="571"/>
      <c r="P25" s="571"/>
      <c r="Q25" s="571"/>
      <c r="R25" s="571"/>
      <c r="S25" s="571"/>
      <c r="T25" s="571"/>
      <c r="U25" s="571"/>
      <c r="W25" s="456" t="s">
        <v>51</v>
      </c>
      <c r="X25" s="456"/>
      <c r="Y25" s="456"/>
      <c r="Z25" s="456"/>
    </row>
    <row r="26" spans="1:26" x14ac:dyDescent="0.25">
      <c r="A26" s="560" t="s">
        <v>52</v>
      </c>
      <c r="B26" s="560"/>
      <c r="C26" s="560"/>
      <c r="D26" s="560"/>
      <c r="E26" s="586" t="s">
        <v>38</v>
      </c>
      <c r="F26" s="586"/>
      <c r="G26" s="586"/>
      <c r="H26" s="586"/>
      <c r="I26" s="586"/>
      <c r="J26" s="586"/>
      <c r="K26" s="587" t="s">
        <v>53</v>
      </c>
      <c r="L26" s="587"/>
      <c r="M26" s="587"/>
      <c r="N26" s="587"/>
      <c r="O26" s="587"/>
      <c r="P26" s="587"/>
      <c r="Q26" s="587"/>
      <c r="R26" s="587"/>
      <c r="S26" s="587"/>
      <c r="T26" s="587"/>
      <c r="U26" s="587"/>
    </row>
    <row r="27" spans="1:26" x14ac:dyDescent="0.25">
      <c r="A27" s="560" t="s">
        <v>54</v>
      </c>
      <c r="B27" s="560"/>
      <c r="C27" s="560"/>
      <c r="D27" s="560"/>
      <c r="E27" s="586" t="s">
        <v>438</v>
      </c>
      <c r="F27" s="586"/>
      <c r="G27" s="586"/>
      <c r="H27" s="586"/>
      <c r="I27" s="586"/>
      <c r="J27" s="586"/>
      <c r="K27" s="13"/>
      <c r="L27" s="14"/>
      <c r="M27" s="14"/>
      <c r="N27" s="14"/>
      <c r="O27" s="14"/>
      <c r="P27" s="14"/>
      <c r="Q27" s="14"/>
      <c r="R27" s="588"/>
      <c r="S27" s="588"/>
      <c r="T27" s="588"/>
      <c r="U27" s="589"/>
    </row>
    <row r="28" spans="1:26" x14ac:dyDescent="0.25">
      <c r="A28" s="560" t="s">
        <v>55</v>
      </c>
      <c r="B28" s="560"/>
      <c r="C28" s="560"/>
      <c r="D28" s="560"/>
      <c r="E28" s="573" t="s">
        <v>12</v>
      </c>
      <c r="F28" s="573"/>
      <c r="G28" s="573"/>
      <c r="H28" s="271" t="s">
        <v>21</v>
      </c>
      <c r="I28" s="8" t="s">
        <v>12</v>
      </c>
      <c r="J28" s="267" t="s">
        <v>22</v>
      </c>
      <c r="K28" s="9" t="s">
        <v>12</v>
      </c>
      <c r="L28" s="266" t="s">
        <v>23</v>
      </c>
      <c r="M28" s="10" t="s">
        <v>12</v>
      </c>
      <c r="N28" s="594" t="s">
        <v>511</v>
      </c>
      <c r="O28" s="595"/>
      <c r="P28" s="574" t="s">
        <v>12</v>
      </c>
      <c r="Q28" s="575"/>
      <c r="R28" s="590"/>
      <c r="S28" s="590"/>
      <c r="T28" s="590"/>
      <c r="U28" s="591"/>
    </row>
    <row r="29" spans="1:26" x14ac:dyDescent="0.25">
      <c r="A29" s="576" t="s">
        <v>56</v>
      </c>
      <c r="B29" s="577"/>
      <c r="C29" s="577"/>
      <c r="D29" s="577"/>
      <c r="E29" s="574" t="s">
        <v>3</v>
      </c>
      <c r="F29" s="578"/>
      <c r="G29" s="575"/>
      <c r="H29" s="579" t="s">
        <v>57</v>
      </c>
      <c r="I29" s="580"/>
      <c r="J29" s="574" t="s">
        <v>3</v>
      </c>
      <c r="K29" s="578"/>
      <c r="L29" s="575"/>
      <c r="M29" s="581" t="s">
        <v>58</v>
      </c>
      <c r="N29" s="582"/>
      <c r="O29" s="583" t="s">
        <v>30</v>
      </c>
      <c r="P29" s="584"/>
      <c r="Q29" s="585"/>
      <c r="R29" s="590"/>
      <c r="S29" s="590"/>
      <c r="T29" s="590"/>
      <c r="U29" s="591"/>
    </row>
    <row r="30" spans="1:26" x14ac:dyDescent="0.25">
      <c r="A30" s="560" t="s">
        <v>59</v>
      </c>
      <c r="B30" s="560"/>
      <c r="C30" s="560"/>
      <c r="D30" s="560"/>
      <c r="E30" s="266" t="s">
        <v>60</v>
      </c>
      <c r="F30" s="8" t="s">
        <v>12</v>
      </c>
      <c r="G30" s="266" t="s">
        <v>61</v>
      </c>
      <c r="H30" s="8" t="s">
        <v>12</v>
      </c>
      <c r="I30" s="266" t="s">
        <v>62</v>
      </c>
      <c r="J30" s="8" t="s">
        <v>12</v>
      </c>
      <c r="K30" s="266" t="s">
        <v>63</v>
      </c>
      <c r="L30" s="8" t="s">
        <v>12</v>
      </c>
      <c r="M30" s="560" t="s">
        <v>64</v>
      </c>
      <c r="N30" s="560"/>
      <c r="O30" s="583" t="s">
        <v>12</v>
      </c>
      <c r="P30" s="585"/>
      <c r="Q30" s="596"/>
      <c r="R30" s="590"/>
      <c r="S30" s="590"/>
      <c r="T30" s="590"/>
      <c r="U30" s="591"/>
    </row>
    <row r="31" spans="1:26" x14ac:dyDescent="0.25">
      <c r="A31" s="560" t="s">
        <v>65</v>
      </c>
      <c r="B31" s="560"/>
      <c r="C31" s="560"/>
      <c r="D31" s="560"/>
      <c r="E31" s="573" t="s">
        <v>12</v>
      </c>
      <c r="F31" s="573"/>
      <c r="G31" s="573"/>
      <c r="H31" s="272" t="s">
        <v>66</v>
      </c>
      <c r="I31" s="570" t="s">
        <v>12</v>
      </c>
      <c r="J31" s="570"/>
      <c r="K31" s="570"/>
      <c r="L31" s="570"/>
      <c r="M31" s="560" t="s">
        <v>25</v>
      </c>
      <c r="N31" s="560"/>
      <c r="O31" s="570">
        <v>8000</v>
      </c>
      <c r="P31" s="570"/>
      <c r="Q31" s="597"/>
      <c r="R31" s="592"/>
      <c r="S31" s="592"/>
      <c r="T31" s="592"/>
      <c r="U31" s="593"/>
    </row>
    <row r="32" spans="1:26" ht="9.75" customHeight="1" x14ac:dyDescent="0.25">
      <c r="A32" s="553"/>
      <c r="B32" s="553"/>
      <c r="C32" s="553"/>
      <c r="D32" s="553"/>
      <c r="E32" s="553"/>
      <c r="F32" s="553"/>
      <c r="G32" s="553"/>
      <c r="H32" s="553"/>
      <c r="I32" s="553"/>
      <c r="J32" s="553"/>
      <c r="K32" s="553"/>
      <c r="L32" s="553"/>
      <c r="M32" s="553"/>
      <c r="N32" s="553"/>
      <c r="O32" s="553"/>
      <c r="P32" s="553"/>
      <c r="Q32" s="553"/>
      <c r="R32" s="553"/>
      <c r="S32" s="553"/>
      <c r="T32" s="553"/>
      <c r="U32" s="553"/>
    </row>
    <row r="33" spans="1:21" x14ac:dyDescent="0.25">
      <c r="A33" s="571" t="s">
        <v>67</v>
      </c>
      <c r="B33" s="571"/>
      <c r="C33" s="571"/>
      <c r="D33" s="571"/>
      <c r="E33" s="571"/>
      <c r="F33" s="571"/>
      <c r="G33" s="571"/>
      <c r="H33" s="571"/>
      <c r="I33" s="571"/>
      <c r="J33" s="571"/>
      <c r="K33" s="571"/>
      <c r="L33" s="571"/>
      <c r="M33" s="571"/>
      <c r="N33" s="571"/>
      <c r="O33" s="571"/>
      <c r="P33" s="571"/>
      <c r="Q33" s="571"/>
      <c r="R33" s="571"/>
      <c r="S33" s="571"/>
      <c r="T33" s="571"/>
      <c r="U33" s="571"/>
    </row>
    <row r="34" spans="1:21" x14ac:dyDescent="0.25">
      <c r="A34" s="560" t="s">
        <v>68</v>
      </c>
      <c r="B34" s="560"/>
      <c r="C34" s="560"/>
      <c r="D34" s="560"/>
      <c r="E34" s="560"/>
      <c r="F34" s="8">
        <v>6</v>
      </c>
      <c r="G34" s="572"/>
      <c r="H34" s="572"/>
      <c r="I34" s="572"/>
      <c r="J34" s="572"/>
      <c r="K34" s="572"/>
      <c r="L34" s="572"/>
      <c r="M34" s="572"/>
      <c r="N34" s="572"/>
      <c r="O34" s="572"/>
      <c r="P34" s="572"/>
      <c r="Q34" s="572"/>
      <c r="R34" s="572"/>
      <c r="S34" s="572"/>
      <c r="T34" s="572"/>
      <c r="U34" s="572"/>
    </row>
    <row r="35" spans="1:21" x14ac:dyDescent="0.25">
      <c r="A35" s="560" t="s">
        <v>69</v>
      </c>
      <c r="B35" s="560"/>
      <c r="C35" s="560"/>
      <c r="D35" s="560"/>
      <c r="E35" s="560"/>
      <c r="F35" s="573" t="s">
        <v>3</v>
      </c>
      <c r="G35" s="573"/>
      <c r="H35" s="572"/>
      <c r="I35" s="572"/>
      <c r="J35" s="572"/>
      <c r="K35" s="572"/>
      <c r="L35" s="572"/>
      <c r="M35" s="572"/>
      <c r="N35" s="572"/>
      <c r="O35" s="572"/>
      <c r="P35" s="572"/>
      <c r="Q35" s="572"/>
      <c r="R35" s="572"/>
      <c r="S35" s="572"/>
      <c r="T35" s="572"/>
      <c r="U35" s="572"/>
    </row>
    <row r="36" spans="1:21" x14ac:dyDescent="0.25">
      <c r="A36" s="560" t="s">
        <v>70</v>
      </c>
      <c r="B36" s="560"/>
      <c r="C36" s="560"/>
      <c r="D36" s="560"/>
      <c r="E36" s="560"/>
      <c r="F36" s="573" t="s">
        <v>71</v>
      </c>
      <c r="G36" s="573"/>
      <c r="H36" s="572"/>
      <c r="I36" s="572"/>
      <c r="J36" s="572"/>
      <c r="K36" s="572"/>
      <c r="L36" s="572"/>
      <c r="M36" s="572"/>
      <c r="N36" s="572"/>
      <c r="O36" s="572"/>
      <c r="P36" s="572"/>
      <c r="Q36" s="572"/>
      <c r="R36" s="572"/>
      <c r="S36" s="572"/>
      <c r="T36" s="572"/>
      <c r="U36" s="572"/>
    </row>
    <row r="37" spans="1:21" ht="9.75" customHeight="1" x14ac:dyDescent="0.25">
      <c r="A37" s="553"/>
      <c r="B37" s="553"/>
      <c r="C37" s="553"/>
      <c r="D37" s="553"/>
      <c r="E37" s="553"/>
      <c r="F37" s="553"/>
      <c r="G37" s="553"/>
      <c r="H37" s="553"/>
      <c r="I37" s="553"/>
      <c r="J37" s="553"/>
      <c r="K37" s="553"/>
      <c r="L37" s="553"/>
      <c r="M37" s="553"/>
      <c r="N37" s="553"/>
      <c r="O37" s="553"/>
      <c r="P37" s="553"/>
      <c r="Q37" s="4"/>
      <c r="R37" s="4"/>
      <c r="S37" s="4"/>
      <c r="T37" s="12"/>
      <c r="U37" s="12"/>
    </row>
    <row r="38" spans="1:21" ht="9.75" customHeight="1" x14ac:dyDescent="0.25">
      <c r="A38" s="553"/>
      <c r="B38" s="553"/>
      <c r="C38" s="553"/>
      <c r="D38" s="553"/>
      <c r="E38" s="553"/>
      <c r="F38" s="553"/>
      <c r="G38" s="553"/>
      <c r="H38" s="553"/>
      <c r="I38" s="553"/>
      <c r="J38" s="553"/>
      <c r="K38" s="553"/>
      <c r="L38" s="553"/>
      <c r="M38" s="553"/>
      <c r="N38" s="553"/>
      <c r="O38" s="553"/>
      <c r="P38" s="553"/>
      <c r="Q38" s="4"/>
      <c r="R38" s="4"/>
      <c r="S38" s="4"/>
      <c r="T38" s="12"/>
      <c r="U38" s="12"/>
    </row>
    <row r="39" spans="1:21" x14ac:dyDescent="0.25">
      <c r="A39" s="554" t="s">
        <v>439</v>
      </c>
      <c r="B39" s="555"/>
      <c r="C39" s="555"/>
      <c r="D39" s="555"/>
      <c r="E39" s="555"/>
      <c r="F39" s="555"/>
      <c r="G39" s="555"/>
      <c r="H39" s="555"/>
      <c r="I39" s="555"/>
      <c r="J39" s="555"/>
      <c r="K39" s="555"/>
      <c r="L39" s="555"/>
      <c r="M39" s="555"/>
      <c r="N39" s="555"/>
      <c r="O39" s="555"/>
      <c r="P39" s="555"/>
      <c r="Q39" s="555"/>
      <c r="R39" s="555"/>
      <c r="S39" s="555"/>
      <c r="T39" s="555"/>
      <c r="U39" s="556"/>
    </row>
    <row r="40" spans="1:21" x14ac:dyDescent="0.25">
      <c r="A40" s="557"/>
      <c r="B40" s="558"/>
      <c r="C40" s="558"/>
      <c r="D40" s="558"/>
      <c r="E40" s="558"/>
      <c r="F40" s="558"/>
      <c r="G40" s="558"/>
      <c r="H40" s="558"/>
      <c r="I40" s="558"/>
      <c r="J40" s="558"/>
      <c r="K40" s="558"/>
      <c r="L40" s="558"/>
      <c r="M40" s="558"/>
      <c r="N40" s="558"/>
      <c r="O40" s="558"/>
      <c r="P40" s="558"/>
      <c r="Q40" s="558"/>
      <c r="R40" s="558"/>
      <c r="S40" s="558"/>
      <c r="T40" s="558"/>
      <c r="U40" s="559"/>
    </row>
    <row r="41" spans="1:21" x14ac:dyDescent="0.25">
      <c r="A41" s="560" t="s">
        <v>72</v>
      </c>
      <c r="B41" s="561"/>
      <c r="C41" s="561"/>
      <c r="D41" s="561"/>
      <c r="E41" s="562" t="s">
        <v>73</v>
      </c>
      <c r="F41" s="563"/>
      <c r="G41" s="563"/>
      <c r="H41" s="563"/>
      <c r="I41" s="563"/>
      <c r="J41" s="563"/>
      <c r="K41" s="563"/>
      <c r="L41" s="563"/>
      <c r="M41" s="563"/>
      <c r="N41" s="563"/>
      <c r="O41" s="563"/>
      <c r="P41" s="563"/>
      <c r="Q41" s="563"/>
      <c r="R41" s="563"/>
      <c r="S41" s="563"/>
      <c r="T41" s="563"/>
      <c r="U41" s="564"/>
    </row>
    <row r="42" spans="1:21" ht="15.75" thickBot="1" x14ac:dyDescent="0.3">
      <c r="A42" s="15"/>
      <c r="B42" s="12"/>
      <c r="C42" s="12"/>
      <c r="D42" s="12"/>
      <c r="E42" s="12"/>
      <c r="F42" s="12"/>
      <c r="G42" s="12"/>
      <c r="H42" s="12"/>
      <c r="I42" s="12"/>
      <c r="J42" s="12"/>
      <c r="K42" s="12"/>
      <c r="L42" s="12"/>
      <c r="M42" s="12"/>
      <c r="N42" s="12"/>
      <c r="O42" s="12"/>
      <c r="P42" s="12"/>
      <c r="Q42" s="12"/>
      <c r="R42" s="12"/>
      <c r="S42" s="12"/>
      <c r="T42" s="12"/>
      <c r="U42" s="12"/>
    </row>
    <row r="43" spans="1:21" ht="48.75" customHeight="1" thickBot="1" x14ac:dyDescent="0.3">
      <c r="A43" s="565" t="s">
        <v>74</v>
      </c>
      <c r="B43" s="566"/>
      <c r="C43" s="566"/>
      <c r="D43" s="566"/>
      <c r="E43" s="566"/>
      <c r="F43" s="566"/>
      <c r="G43" s="566"/>
      <c r="H43" s="566"/>
      <c r="I43" s="566"/>
      <c r="J43" s="566"/>
      <c r="K43" s="566"/>
      <c r="L43" s="566"/>
      <c r="M43" s="566"/>
      <c r="N43" s="566"/>
      <c r="O43" s="566"/>
      <c r="P43" s="566"/>
      <c r="Q43" s="566"/>
      <c r="R43" s="566"/>
      <c r="S43" s="566"/>
      <c r="T43" s="566"/>
      <c r="U43" s="567"/>
    </row>
    <row r="44" spans="1:21" x14ac:dyDescent="0.25">
      <c r="A44" s="16"/>
      <c r="B44" s="17"/>
      <c r="C44" s="17"/>
      <c r="D44" s="17"/>
      <c r="E44" s="17"/>
      <c r="F44" s="17"/>
      <c r="G44" s="17"/>
      <c r="H44" s="17"/>
      <c r="I44" s="17"/>
      <c r="J44" s="17"/>
      <c r="K44" s="17"/>
      <c r="L44" s="17"/>
      <c r="M44" s="17"/>
      <c r="N44" s="17"/>
      <c r="O44" s="17"/>
      <c r="P44" s="17"/>
      <c r="Q44" s="12"/>
      <c r="R44" s="12"/>
      <c r="S44" s="12"/>
      <c r="T44" s="12"/>
      <c r="U44" s="12"/>
    </row>
    <row r="45" spans="1:21" ht="22.5" customHeight="1" x14ac:dyDescent="0.25">
      <c r="A45" s="546" t="s">
        <v>75</v>
      </c>
      <c r="B45" s="546"/>
      <c r="C45" s="546"/>
      <c r="D45" s="546"/>
      <c r="E45" s="18" t="s">
        <v>12</v>
      </c>
      <c r="F45" s="19" t="s">
        <v>76</v>
      </c>
      <c r="G45" s="20"/>
      <c r="H45" s="20"/>
      <c r="I45" s="4"/>
      <c r="J45" s="12"/>
      <c r="K45" s="12"/>
      <c r="L45" s="12"/>
      <c r="M45" s="12"/>
      <c r="N45" s="12"/>
      <c r="O45" s="12"/>
      <c r="P45" s="12"/>
      <c r="Q45" s="12"/>
      <c r="R45" s="12"/>
      <c r="S45" s="12"/>
      <c r="T45" s="12"/>
      <c r="U45" s="12"/>
    </row>
    <row r="46" spans="1:21" x14ac:dyDescent="0.25">
      <c r="A46" s="552"/>
      <c r="B46" s="549"/>
      <c r="C46" s="549"/>
      <c r="D46" s="549"/>
      <c r="E46" s="12"/>
      <c r="F46" s="12"/>
      <c r="G46" s="12"/>
      <c r="H46" s="12"/>
      <c r="I46" s="12"/>
      <c r="J46" s="12"/>
      <c r="K46" s="12"/>
      <c r="L46" s="12"/>
      <c r="M46" s="12"/>
      <c r="N46" s="12"/>
      <c r="O46" s="12"/>
      <c r="P46" s="12"/>
      <c r="Q46" s="12"/>
      <c r="R46" s="12"/>
      <c r="S46" s="12"/>
      <c r="T46" s="12"/>
      <c r="U46" s="12"/>
    </row>
    <row r="47" spans="1:21" x14ac:dyDescent="0.25">
      <c r="A47" s="21"/>
      <c r="B47" s="12"/>
      <c r="C47" s="12"/>
      <c r="D47" s="12"/>
      <c r="E47" s="12"/>
      <c r="F47" s="12"/>
      <c r="G47" s="12"/>
      <c r="H47" s="12"/>
      <c r="I47" s="12"/>
      <c r="J47" s="12"/>
      <c r="K47" s="12"/>
      <c r="L47" s="12"/>
      <c r="M47" s="12"/>
      <c r="N47" s="12"/>
      <c r="O47" s="12"/>
      <c r="P47" s="12"/>
      <c r="Q47" s="12"/>
      <c r="R47" s="12"/>
      <c r="S47" s="12"/>
      <c r="T47" s="12"/>
      <c r="U47" s="12"/>
    </row>
    <row r="48" spans="1:21" ht="22.5" customHeight="1" x14ac:dyDescent="0.25">
      <c r="A48" s="546" t="s">
        <v>77</v>
      </c>
      <c r="B48" s="546"/>
      <c r="C48" s="546"/>
      <c r="D48" s="546"/>
      <c r="E48" s="22" t="s">
        <v>12</v>
      </c>
      <c r="F48" s="12"/>
      <c r="G48" s="547" t="s">
        <v>78</v>
      </c>
      <c r="H48" s="547"/>
      <c r="I48" s="22" t="s">
        <v>12</v>
      </c>
      <c r="J48" s="12"/>
      <c r="K48" s="547" t="s">
        <v>79</v>
      </c>
      <c r="L48" s="547"/>
      <c r="M48" s="547"/>
      <c r="N48" s="22" t="s">
        <v>12</v>
      </c>
      <c r="O48" s="12"/>
      <c r="P48" s="12"/>
      <c r="Q48" s="12"/>
      <c r="R48" s="12"/>
      <c r="S48" s="12"/>
      <c r="T48" s="12"/>
      <c r="U48" s="12"/>
    </row>
    <row r="49" spans="1:21" ht="22.5" customHeight="1" x14ac:dyDescent="0.25">
      <c r="A49" s="568" t="s">
        <v>623</v>
      </c>
      <c r="B49" s="569"/>
      <c r="C49" s="569"/>
      <c r="D49" s="569"/>
      <c r="E49" s="569"/>
      <c r="F49" s="12"/>
      <c r="G49" s="547" t="s">
        <v>80</v>
      </c>
      <c r="H49" s="547"/>
      <c r="I49" s="22" t="s">
        <v>12</v>
      </c>
      <c r="J49" s="12"/>
      <c r="K49" s="547" t="s">
        <v>81</v>
      </c>
      <c r="L49" s="547"/>
      <c r="M49" s="547"/>
      <c r="N49" s="22" t="s">
        <v>12</v>
      </c>
      <c r="O49" s="12"/>
      <c r="P49" s="12"/>
      <c r="Q49" s="12"/>
      <c r="R49" s="12"/>
      <c r="S49" s="12"/>
      <c r="T49" s="12"/>
      <c r="U49" s="12"/>
    </row>
    <row r="50" spans="1:21" ht="22.5" customHeight="1" x14ac:dyDescent="0.25">
      <c r="A50" s="546" t="s">
        <v>82</v>
      </c>
      <c r="B50" s="546"/>
      <c r="C50" s="546"/>
      <c r="D50" s="546"/>
      <c r="E50" s="22" t="s">
        <v>12</v>
      </c>
      <c r="F50" s="12"/>
      <c r="G50" s="547" t="s">
        <v>83</v>
      </c>
      <c r="H50" s="547"/>
      <c r="I50" s="22" t="s">
        <v>12</v>
      </c>
      <c r="J50" s="12"/>
      <c r="K50" s="547" t="s">
        <v>84</v>
      </c>
      <c r="L50" s="547"/>
      <c r="M50" s="547"/>
      <c r="N50" s="22" t="s">
        <v>12</v>
      </c>
      <c r="O50" s="12"/>
      <c r="P50" s="12"/>
      <c r="Q50" s="12"/>
      <c r="R50" s="12"/>
      <c r="S50" s="12"/>
      <c r="T50" s="12"/>
      <c r="U50" s="12"/>
    </row>
    <row r="51" spans="1:21" ht="15" customHeight="1" x14ac:dyDescent="0.25">
      <c r="A51" s="548"/>
      <c r="B51" s="549"/>
      <c r="C51" s="549"/>
      <c r="D51" s="549"/>
      <c r="E51" s="12"/>
      <c r="F51" s="12"/>
      <c r="G51" s="12"/>
      <c r="H51" s="12"/>
      <c r="I51" s="12"/>
      <c r="J51" s="12"/>
      <c r="K51" s="12"/>
      <c r="L51" s="12"/>
      <c r="M51" s="12"/>
      <c r="N51" s="12"/>
      <c r="O51" s="12"/>
      <c r="P51" s="12"/>
      <c r="Q51" s="12"/>
      <c r="R51" s="12"/>
      <c r="S51" s="12"/>
      <c r="T51" s="12"/>
      <c r="U51" s="12"/>
    </row>
    <row r="52" spans="1:21" ht="15" customHeight="1" x14ac:dyDescent="0.25">
      <c r="A52" s="550" t="s">
        <v>85</v>
      </c>
      <c r="B52" s="550"/>
      <c r="C52" s="551" t="s">
        <v>12</v>
      </c>
      <c r="D52" s="551"/>
      <c r="E52" s="551"/>
      <c r="F52" s="551"/>
      <c r="G52" s="551"/>
      <c r="H52" s="551"/>
      <c r="I52" s="551"/>
      <c r="J52" s="551"/>
      <c r="K52" s="551"/>
      <c r="L52" s="551"/>
      <c r="M52" s="551"/>
      <c r="N52" s="551"/>
      <c r="O52" s="12"/>
      <c r="P52" s="12"/>
      <c r="Q52" s="12"/>
      <c r="R52" s="12"/>
      <c r="S52" s="12"/>
      <c r="T52" s="12"/>
      <c r="U52" s="12"/>
    </row>
    <row r="53" spans="1:21" ht="15" customHeight="1" x14ac:dyDescent="0.25">
      <c r="A53" s="538" t="s">
        <v>86</v>
      </c>
      <c r="B53" s="539"/>
      <c r="C53" s="539"/>
      <c r="D53" s="540"/>
      <c r="E53" s="269" t="s">
        <v>87</v>
      </c>
      <c r="F53" s="23" t="s">
        <v>12</v>
      </c>
      <c r="G53" s="268" t="s">
        <v>88</v>
      </c>
      <c r="H53" s="23" t="s">
        <v>12</v>
      </c>
      <c r="I53" s="268" t="s">
        <v>89</v>
      </c>
      <c r="J53" s="23" t="s">
        <v>12</v>
      </c>
      <c r="K53" s="12"/>
      <c r="L53" s="24"/>
      <c r="M53" s="25"/>
      <c r="N53" s="12"/>
      <c r="O53" s="12"/>
      <c r="P53" s="12"/>
      <c r="Q53" s="12"/>
      <c r="R53" s="12"/>
      <c r="S53" s="12"/>
      <c r="T53" s="12"/>
      <c r="U53" s="12"/>
    </row>
    <row r="54" spans="1:21" ht="15" customHeight="1" x14ac:dyDescent="0.25">
      <c r="A54" s="12"/>
      <c r="B54" s="12"/>
      <c r="C54" s="12"/>
      <c r="D54" s="12"/>
      <c r="E54" s="12"/>
      <c r="F54" s="12"/>
      <c r="G54" s="12"/>
      <c r="H54" s="12"/>
      <c r="I54" s="12"/>
      <c r="J54" s="12"/>
      <c r="K54" s="12"/>
      <c r="L54" s="12"/>
      <c r="M54" s="12"/>
      <c r="N54" s="25"/>
      <c r="O54" s="12"/>
      <c r="P54" s="12"/>
      <c r="Q54" s="12"/>
      <c r="R54" s="12"/>
      <c r="S54" s="12"/>
      <c r="T54" s="12"/>
      <c r="U54" s="12"/>
    </row>
    <row r="55" spans="1:21" ht="15" customHeight="1" x14ac:dyDescent="0.25">
      <c r="A55" s="541" t="s">
        <v>90</v>
      </c>
      <c r="B55" s="542"/>
      <c r="C55" s="542"/>
      <c r="D55" s="542"/>
      <c r="E55" s="542"/>
      <c r="F55" s="542"/>
      <c r="G55" s="12"/>
      <c r="H55" s="541" t="s">
        <v>91</v>
      </c>
      <c r="I55" s="542"/>
      <c r="J55" s="542"/>
      <c r="K55" s="542"/>
      <c r="L55" s="542"/>
      <c r="M55" s="542"/>
      <c r="N55" s="542"/>
      <c r="O55" s="12"/>
      <c r="P55" s="12"/>
      <c r="Q55" s="12"/>
      <c r="R55" s="12"/>
      <c r="S55" s="12"/>
      <c r="T55" s="12"/>
      <c r="U55" s="12"/>
    </row>
    <row r="56" spans="1:21" ht="15" customHeight="1" x14ac:dyDescent="0.25">
      <c r="A56" s="12"/>
      <c r="B56" s="12"/>
      <c r="C56" s="12"/>
      <c r="D56" s="12"/>
      <c r="E56" s="12"/>
      <c r="F56" s="12"/>
      <c r="G56" s="12"/>
      <c r="H56" s="12"/>
      <c r="I56" s="12"/>
      <c r="J56" s="12"/>
      <c r="K56" s="12"/>
      <c r="L56" s="12"/>
      <c r="M56" s="12"/>
      <c r="N56" s="12"/>
      <c r="O56" s="12"/>
      <c r="P56" s="12"/>
      <c r="Q56" s="12"/>
      <c r="R56" s="12"/>
      <c r="S56" s="12"/>
      <c r="T56" s="12"/>
      <c r="U56" s="12"/>
    </row>
    <row r="57" spans="1:21" ht="15" customHeight="1" x14ac:dyDescent="0.25">
      <c r="A57" s="536" t="s">
        <v>92</v>
      </c>
      <c r="B57" s="536"/>
      <c r="C57" s="536"/>
      <c r="D57" s="537" t="s">
        <v>12</v>
      </c>
      <c r="E57" s="537"/>
      <c r="F57" s="537"/>
      <c r="G57" s="12"/>
      <c r="H57" s="543" t="s">
        <v>93</v>
      </c>
      <c r="I57" s="544"/>
      <c r="J57" s="544"/>
      <c r="K57" s="545"/>
      <c r="L57" s="537" t="s">
        <v>12</v>
      </c>
      <c r="M57" s="537"/>
      <c r="N57" s="537"/>
      <c r="O57" s="12"/>
      <c r="P57" s="12"/>
      <c r="Q57" s="12"/>
      <c r="R57" s="12"/>
      <c r="S57" s="12"/>
      <c r="T57" s="12"/>
      <c r="U57" s="12"/>
    </row>
    <row r="58" spans="1:21" ht="15" customHeight="1" x14ac:dyDescent="0.25">
      <c r="A58" s="12"/>
      <c r="B58" s="12"/>
      <c r="C58" s="12"/>
      <c r="D58" s="12"/>
      <c r="E58" s="12"/>
      <c r="F58" s="12"/>
      <c r="G58" s="12"/>
      <c r="H58" s="12"/>
      <c r="I58" s="12"/>
      <c r="J58" s="12"/>
      <c r="K58" s="12"/>
      <c r="L58" s="12"/>
      <c r="M58" s="12"/>
      <c r="N58" s="12"/>
      <c r="O58" s="12"/>
      <c r="P58" s="12"/>
      <c r="Q58" s="12"/>
      <c r="R58" s="12"/>
      <c r="S58" s="12"/>
      <c r="T58" s="12"/>
      <c r="U58" s="12"/>
    </row>
    <row r="59" spans="1:21" ht="15" customHeight="1" x14ac:dyDescent="0.25">
      <c r="A59" s="536" t="s">
        <v>94</v>
      </c>
      <c r="B59" s="536"/>
      <c r="C59" s="536"/>
      <c r="D59" s="537" t="s">
        <v>12</v>
      </c>
      <c r="E59" s="537"/>
      <c r="F59" s="537"/>
      <c r="G59" s="12"/>
      <c r="H59" s="536" t="s">
        <v>94</v>
      </c>
      <c r="I59" s="536"/>
      <c r="J59" s="536"/>
      <c r="K59" s="536"/>
      <c r="L59" s="537" t="s">
        <v>12</v>
      </c>
      <c r="M59" s="537"/>
      <c r="N59" s="537"/>
      <c r="O59" s="12"/>
      <c r="P59" s="12"/>
      <c r="Q59" s="12"/>
      <c r="R59" s="12"/>
      <c r="S59" s="12"/>
      <c r="T59" s="12"/>
      <c r="U59" s="12"/>
    </row>
    <row r="60" spans="1:21" ht="15" customHeight="1" x14ac:dyDescent="0.25">
      <c r="A60" s="12"/>
      <c r="B60" s="12"/>
      <c r="C60" s="12"/>
      <c r="D60" s="12"/>
      <c r="E60" s="12"/>
      <c r="F60" s="12"/>
      <c r="G60" s="12"/>
      <c r="H60" s="26"/>
      <c r="I60" s="26"/>
      <c r="J60" s="26"/>
      <c r="K60" s="26"/>
      <c r="L60" s="12"/>
      <c r="M60" s="12"/>
      <c r="N60" s="12"/>
      <c r="O60" s="12"/>
      <c r="P60" s="12"/>
      <c r="Q60" s="12"/>
      <c r="R60" s="12"/>
      <c r="S60" s="12"/>
      <c r="T60" s="12"/>
      <c r="U60" s="12"/>
    </row>
    <row r="61" spans="1:21" ht="15" customHeight="1" x14ac:dyDescent="0.25">
      <c r="A61" s="536" t="s">
        <v>95</v>
      </c>
      <c r="B61" s="536"/>
      <c r="C61" s="536"/>
      <c r="D61" s="537" t="s">
        <v>12</v>
      </c>
      <c r="E61" s="537"/>
      <c r="F61" s="537"/>
      <c r="G61" s="12"/>
      <c r="H61" s="536" t="s">
        <v>95</v>
      </c>
      <c r="I61" s="536"/>
      <c r="J61" s="536"/>
      <c r="K61" s="536"/>
      <c r="L61" s="537" t="s">
        <v>12</v>
      </c>
      <c r="M61" s="537"/>
      <c r="N61" s="537"/>
      <c r="O61" s="12"/>
      <c r="P61" s="12"/>
      <c r="Q61" s="12"/>
      <c r="R61" s="12"/>
      <c r="S61" s="12"/>
      <c r="T61" s="12"/>
      <c r="U61" s="12"/>
    </row>
    <row r="62" spans="1:21" ht="15" customHeight="1" x14ac:dyDescent="0.25">
      <c r="A62" s="12"/>
      <c r="B62" s="12"/>
      <c r="C62" s="12"/>
      <c r="D62" s="12"/>
      <c r="E62" s="12"/>
      <c r="F62" s="12"/>
      <c r="G62" s="12"/>
      <c r="H62" s="12"/>
      <c r="I62" s="12"/>
      <c r="J62" s="12"/>
      <c r="K62" s="12"/>
      <c r="L62" s="12"/>
      <c r="M62" s="12"/>
      <c r="N62" s="12"/>
      <c r="O62" s="12"/>
      <c r="P62" s="12"/>
      <c r="Q62" s="12"/>
      <c r="R62" s="12"/>
      <c r="S62" s="12"/>
      <c r="T62" s="12"/>
      <c r="U62" s="12"/>
    </row>
    <row r="63" spans="1:21" ht="15" customHeight="1" x14ac:dyDescent="0.25">
      <c r="A63" s="536" t="s">
        <v>96</v>
      </c>
      <c r="B63" s="536"/>
      <c r="C63" s="536"/>
      <c r="D63" s="537">
        <v>8</v>
      </c>
      <c r="E63" s="537"/>
      <c r="F63" s="537"/>
      <c r="G63" s="12"/>
      <c r="H63" s="536" t="s">
        <v>97</v>
      </c>
      <c r="I63" s="536"/>
      <c r="J63" s="536"/>
      <c r="K63" s="536"/>
      <c r="L63" s="537" t="s">
        <v>12</v>
      </c>
      <c r="M63" s="537"/>
      <c r="N63" s="537"/>
      <c r="O63" s="12"/>
      <c r="P63" s="12"/>
      <c r="Q63" s="12"/>
      <c r="R63" s="12"/>
      <c r="S63" s="12"/>
      <c r="T63" s="12"/>
      <c r="U63" s="12"/>
    </row>
    <row r="64" spans="1:21" ht="15" customHeight="1" x14ac:dyDescent="0.25">
      <c r="A64" s="12"/>
      <c r="B64" s="12"/>
      <c r="C64" s="12"/>
      <c r="D64" s="12"/>
      <c r="E64" s="12"/>
      <c r="F64" s="12"/>
      <c r="G64" s="12"/>
      <c r="H64" s="12"/>
      <c r="I64" s="12"/>
      <c r="J64" s="12"/>
      <c r="K64" s="12"/>
      <c r="L64" s="12"/>
      <c r="M64" s="12"/>
      <c r="N64" s="12"/>
      <c r="O64" s="12"/>
    </row>
    <row r="65" spans="1:15" x14ac:dyDescent="0.25">
      <c r="A65" s="12"/>
      <c r="B65" s="12"/>
      <c r="C65" s="12"/>
      <c r="D65" s="12"/>
      <c r="E65" s="12"/>
      <c r="F65" s="12"/>
      <c r="G65" s="12"/>
      <c r="H65" s="12"/>
      <c r="I65" s="12"/>
      <c r="J65" s="12"/>
      <c r="K65" s="12"/>
      <c r="L65" s="12"/>
      <c r="M65" s="12"/>
      <c r="N65" s="12"/>
      <c r="O65" s="12"/>
    </row>
  </sheetData>
  <sheetProtection algorithmName="SHA-512" hashValue="mgXjbXzZOXpGZ/iv7fHBX9aNRDUJMdCdWyY8WpjioGMQzv1d23/UXUqvSjbCphf9oPdxvFeY6hQzSZspyBYu0A==" saltValue="F2bMdCfrjmbDDpJMGPbSUw==" spinCount="100000" sheet="1" selectLockedCells="1"/>
  <mergeCells count="123">
    <mergeCell ref="A1:U2"/>
    <mergeCell ref="A3:N3"/>
    <mergeCell ref="A4:U4"/>
    <mergeCell ref="A5:D5"/>
    <mergeCell ref="E5:G5"/>
    <mergeCell ref="I5:J5"/>
    <mergeCell ref="O5:U5"/>
    <mergeCell ref="A12:D12"/>
    <mergeCell ref="E12:H12"/>
    <mergeCell ref="A13:D13"/>
    <mergeCell ref="E13:H13"/>
    <mergeCell ref="A14:D14"/>
    <mergeCell ref="E14:G14"/>
    <mergeCell ref="A7:U7"/>
    <mergeCell ref="A8:D8"/>
    <mergeCell ref="E8:H8"/>
    <mergeCell ref="A9:D9"/>
    <mergeCell ref="E9:H9"/>
    <mergeCell ref="A10:D10"/>
    <mergeCell ref="E10:H10"/>
    <mergeCell ref="A11:D11"/>
    <mergeCell ref="E11:H11"/>
    <mergeCell ref="R14:U14"/>
    <mergeCell ref="I9:K13"/>
    <mergeCell ref="I8:K8"/>
    <mergeCell ref="L8:N8"/>
    <mergeCell ref="L9:N13"/>
    <mergeCell ref="O8:U13"/>
    <mergeCell ref="A15:D15"/>
    <mergeCell ref="E15:G15"/>
    <mergeCell ref="A17:U17"/>
    <mergeCell ref="A18:D18"/>
    <mergeCell ref="E18:H18"/>
    <mergeCell ref="I18:U19"/>
    <mergeCell ref="A19:D19"/>
    <mergeCell ref="E19:H19"/>
    <mergeCell ref="A23:D23"/>
    <mergeCell ref="E23:H23"/>
    <mergeCell ref="I23:J23"/>
    <mergeCell ref="M23:P23"/>
    <mergeCell ref="Q23:U23"/>
    <mergeCell ref="A24:U24"/>
    <mergeCell ref="A20:D20"/>
    <mergeCell ref="E20:G20"/>
    <mergeCell ref="R20:U21"/>
    <mergeCell ref="A21:D21"/>
    <mergeCell ref="E21:G21"/>
    <mergeCell ref="A22:D22"/>
    <mergeCell ref="E22:H22"/>
    <mergeCell ref="I22:U22"/>
    <mergeCell ref="P28:Q28"/>
    <mergeCell ref="A29:D29"/>
    <mergeCell ref="E29:G29"/>
    <mergeCell ref="H29:I29"/>
    <mergeCell ref="J29:L29"/>
    <mergeCell ref="M29:N29"/>
    <mergeCell ref="O29:Q29"/>
    <mergeCell ref="A25:U25"/>
    <mergeCell ref="A26:D26"/>
    <mergeCell ref="E26:J26"/>
    <mergeCell ref="K26:U26"/>
    <mergeCell ref="A27:D27"/>
    <mergeCell ref="E27:J27"/>
    <mergeCell ref="R27:U31"/>
    <mergeCell ref="A28:D28"/>
    <mergeCell ref="E28:G28"/>
    <mergeCell ref="N28:O28"/>
    <mergeCell ref="A30:D30"/>
    <mergeCell ref="M30:N30"/>
    <mergeCell ref="O30:P30"/>
    <mergeCell ref="Q30:Q31"/>
    <mergeCell ref="A31:D31"/>
    <mergeCell ref="E31:G31"/>
    <mergeCell ref="I31:L31"/>
    <mergeCell ref="M31:N31"/>
    <mergeCell ref="O31:P31"/>
    <mergeCell ref="A32:U32"/>
    <mergeCell ref="A33:U33"/>
    <mergeCell ref="A34:E34"/>
    <mergeCell ref="G34:U34"/>
    <mergeCell ref="A35:E35"/>
    <mergeCell ref="F35:G35"/>
    <mergeCell ref="H35:U36"/>
    <mergeCell ref="A36:E36"/>
    <mergeCell ref="F36:G36"/>
    <mergeCell ref="A46:D46"/>
    <mergeCell ref="A48:D48"/>
    <mergeCell ref="G48:H48"/>
    <mergeCell ref="K48:M48"/>
    <mergeCell ref="G49:H49"/>
    <mergeCell ref="K49:M49"/>
    <mergeCell ref="A37:P38"/>
    <mergeCell ref="A39:U40"/>
    <mergeCell ref="A41:D41"/>
    <mergeCell ref="E41:U41"/>
    <mergeCell ref="A43:U43"/>
    <mergeCell ref="A45:D45"/>
    <mergeCell ref="A49:E49"/>
    <mergeCell ref="A53:D53"/>
    <mergeCell ref="A55:F55"/>
    <mergeCell ref="H55:N55"/>
    <mergeCell ref="A57:C57"/>
    <mergeCell ref="D57:F57"/>
    <mergeCell ref="H57:K57"/>
    <mergeCell ref="L57:N57"/>
    <mergeCell ref="A50:D50"/>
    <mergeCell ref="G50:H50"/>
    <mergeCell ref="K50:M50"/>
    <mergeCell ref="A51:D51"/>
    <mergeCell ref="A52:B52"/>
    <mergeCell ref="C52:N52"/>
    <mergeCell ref="A63:C63"/>
    <mergeCell ref="D63:F63"/>
    <mergeCell ref="H63:K63"/>
    <mergeCell ref="L63:N63"/>
    <mergeCell ref="A59:C59"/>
    <mergeCell ref="D59:F59"/>
    <mergeCell ref="H59:K59"/>
    <mergeCell ref="L59:N59"/>
    <mergeCell ref="A61:C61"/>
    <mergeCell ref="D61:F61"/>
    <mergeCell ref="H61:K61"/>
    <mergeCell ref="L61:N61"/>
  </mergeCells>
  <dataValidations count="1">
    <dataValidation type="list" allowBlank="1" showInputMessage="1" showErrorMessage="1" sqref="E26:J26" xr:uid="{9902B0C5-2D5C-49C9-9397-199E73343AFD}">
      <formula1>$W$8:$W$25</formula1>
    </dataValidation>
  </dataValidations>
  <hyperlinks>
    <hyperlink ref="E13" r:id="rId1" display="elmail@elmail.com" xr:uid="{1E1742E0-D96B-4B66-9E1E-90CD69016F7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646A3-48B3-413A-B1F1-3FF390D55C29}">
  <sheetPr codeName="Hoja2">
    <tabColor theme="7" tint="0.59999389629810485"/>
  </sheetPr>
  <dimension ref="A1:AE155"/>
  <sheetViews>
    <sheetView topLeftCell="A84" zoomScaleNormal="100" workbookViewId="0">
      <selection activeCell="D106" sqref="D106"/>
    </sheetView>
  </sheetViews>
  <sheetFormatPr baseColWidth="10" defaultRowHeight="15" x14ac:dyDescent="0.25"/>
  <cols>
    <col min="6" max="6" width="12.28515625" bestFit="1" customWidth="1"/>
  </cols>
  <sheetData>
    <row r="1" spans="1:31" ht="20.25" x14ac:dyDescent="0.3">
      <c r="A1" s="27"/>
      <c r="B1" s="27"/>
      <c r="C1" s="28"/>
      <c r="D1" s="29"/>
      <c r="E1" s="29"/>
      <c r="F1" s="29"/>
      <c r="G1" s="27"/>
      <c r="H1" s="27"/>
      <c r="I1" s="27"/>
      <c r="J1" s="27"/>
      <c r="K1" s="27"/>
      <c r="L1" s="27"/>
      <c r="M1" s="27"/>
      <c r="N1" s="30"/>
      <c r="O1" s="698" t="s">
        <v>10</v>
      </c>
      <c r="P1" s="698"/>
      <c r="Q1" s="698"/>
      <c r="R1" s="30"/>
      <c r="S1" s="30"/>
      <c r="T1" s="30"/>
      <c r="U1" s="30"/>
      <c r="V1" s="30"/>
      <c r="W1" s="30"/>
      <c r="X1" s="30"/>
      <c r="Y1" s="30"/>
      <c r="Z1" s="30"/>
      <c r="AA1" s="30"/>
      <c r="AB1" s="30"/>
      <c r="AC1" s="30"/>
      <c r="AD1" s="31"/>
      <c r="AE1" s="30"/>
    </row>
    <row r="2" spans="1:31" ht="1.5" customHeight="1" thickBot="1" x14ac:dyDescent="0.3">
      <c r="A2" s="27"/>
      <c r="B2" s="27"/>
      <c r="C2" s="27"/>
      <c r="D2" s="27"/>
      <c r="E2" s="27"/>
      <c r="F2" s="29"/>
      <c r="G2" s="27"/>
      <c r="H2" s="27"/>
      <c r="I2" s="27"/>
      <c r="J2" s="27"/>
      <c r="K2" s="27"/>
      <c r="L2" s="27"/>
      <c r="M2" s="27"/>
      <c r="N2" s="30"/>
      <c r="O2" s="30"/>
      <c r="P2" s="30"/>
      <c r="Q2" s="30"/>
      <c r="R2" s="30"/>
      <c r="S2" s="30"/>
      <c r="T2" s="30"/>
      <c r="U2" s="30"/>
      <c r="V2" s="30"/>
      <c r="W2" s="30"/>
      <c r="X2" s="30"/>
      <c r="Y2" s="30"/>
      <c r="Z2" s="30"/>
      <c r="AA2" s="30"/>
      <c r="AB2" s="30"/>
      <c r="AC2" s="30"/>
      <c r="AD2" s="31"/>
      <c r="AE2" s="30"/>
    </row>
    <row r="3" spans="1:31" ht="15.75" hidden="1" thickBot="1" x14ac:dyDescent="0.3">
      <c r="A3" s="32"/>
      <c r="B3" s="32"/>
      <c r="C3" s="32"/>
      <c r="D3" s="32"/>
      <c r="E3" s="32"/>
      <c r="F3" s="33"/>
      <c r="G3" s="34"/>
      <c r="H3" s="34"/>
      <c r="I3" s="34"/>
      <c r="J3" s="27"/>
      <c r="K3" s="27"/>
      <c r="L3" s="27"/>
      <c r="M3" s="27"/>
      <c r="N3" s="30"/>
      <c r="O3" s="30"/>
      <c r="P3" s="30" t="s">
        <v>13</v>
      </c>
      <c r="Q3" s="30"/>
      <c r="R3" s="30"/>
      <c r="S3" s="30"/>
      <c r="T3" s="30"/>
      <c r="U3" s="30"/>
      <c r="V3" s="30"/>
      <c r="W3" s="30"/>
      <c r="X3" s="30"/>
      <c r="Y3" s="30"/>
      <c r="Z3" s="30"/>
      <c r="AA3" s="30"/>
      <c r="AB3" s="30"/>
      <c r="AC3" s="30"/>
      <c r="AD3" s="31"/>
      <c r="AE3" s="30"/>
    </row>
    <row r="4" spans="1:31" ht="15.75" hidden="1" thickBot="1" x14ac:dyDescent="0.3">
      <c r="A4" s="32"/>
      <c r="B4" s="32"/>
      <c r="C4" s="32"/>
      <c r="D4" s="32"/>
      <c r="E4" s="32"/>
      <c r="F4" s="33"/>
      <c r="G4" s="34"/>
      <c r="H4" s="34"/>
      <c r="I4" s="34"/>
      <c r="J4" s="27"/>
      <c r="K4" s="27"/>
      <c r="L4" s="27"/>
      <c r="M4" s="27"/>
      <c r="N4" s="30"/>
      <c r="O4" s="30"/>
      <c r="P4" s="30" t="s">
        <v>15</v>
      </c>
      <c r="Q4" s="30"/>
      <c r="R4" s="30"/>
      <c r="S4" s="30"/>
      <c r="T4" s="30"/>
      <c r="U4" s="30"/>
      <c r="V4" s="30"/>
      <c r="W4" s="30"/>
      <c r="X4" s="30"/>
      <c r="Y4" s="30"/>
      <c r="Z4" s="30"/>
      <c r="AA4" s="30"/>
      <c r="AB4" s="30"/>
      <c r="AC4" s="30"/>
      <c r="AD4" s="31"/>
      <c r="AE4" s="30"/>
    </row>
    <row r="5" spans="1:31" ht="15.75" hidden="1" thickBot="1" x14ac:dyDescent="0.3">
      <c r="A5" s="32"/>
      <c r="B5" s="32"/>
      <c r="C5" s="32"/>
      <c r="D5" s="32"/>
      <c r="E5" s="32"/>
      <c r="F5" s="33"/>
      <c r="G5" s="34"/>
      <c r="H5" s="34"/>
      <c r="I5" s="34"/>
      <c r="J5" s="27"/>
      <c r="K5" s="27"/>
      <c r="L5" s="27"/>
      <c r="M5" s="27"/>
      <c r="N5" s="30"/>
      <c r="O5" s="30"/>
      <c r="P5" s="30" t="s">
        <v>98</v>
      </c>
      <c r="Q5" s="30"/>
      <c r="R5" s="30"/>
      <c r="S5" s="30"/>
      <c r="T5" s="30"/>
      <c r="U5" s="30"/>
      <c r="V5" s="30"/>
      <c r="W5" s="30"/>
      <c r="X5" s="30"/>
      <c r="Y5" s="30"/>
      <c r="Z5" s="30"/>
      <c r="AA5" s="30"/>
      <c r="AB5" s="30"/>
      <c r="AC5" s="30"/>
      <c r="AD5" s="31"/>
      <c r="AE5" s="30"/>
    </row>
    <row r="6" spans="1:31" ht="15.75" hidden="1" thickBot="1" x14ac:dyDescent="0.3">
      <c r="A6" s="32"/>
      <c r="B6" s="32"/>
      <c r="C6" s="32"/>
      <c r="D6" s="32"/>
      <c r="E6" s="32"/>
      <c r="F6" s="33"/>
      <c r="G6" s="34"/>
      <c r="H6" s="34"/>
      <c r="I6" s="34"/>
      <c r="J6" s="27"/>
      <c r="K6" s="27"/>
      <c r="L6" s="27"/>
      <c r="M6" s="27"/>
      <c r="N6" s="30"/>
      <c r="O6" s="30"/>
      <c r="P6" s="30" t="s">
        <v>99</v>
      </c>
      <c r="Q6" s="30"/>
      <c r="R6" s="30"/>
      <c r="S6" s="30"/>
      <c r="T6" s="30"/>
      <c r="U6" s="30"/>
      <c r="V6" s="30"/>
      <c r="W6" s="30"/>
      <c r="X6" s="30"/>
      <c r="Y6" s="30"/>
      <c r="Z6" s="30"/>
      <c r="AA6" s="30"/>
      <c r="AB6" s="30"/>
      <c r="AC6" s="30"/>
      <c r="AD6" s="31"/>
      <c r="AE6" s="30"/>
    </row>
    <row r="7" spans="1:31" ht="15.75" hidden="1" thickBot="1" x14ac:dyDescent="0.3">
      <c r="A7" s="32"/>
      <c r="B7" s="32"/>
      <c r="C7" s="32"/>
      <c r="D7" s="32"/>
      <c r="E7" s="32"/>
      <c r="F7" s="33"/>
      <c r="G7" s="34"/>
      <c r="H7" s="34"/>
      <c r="I7" s="34"/>
      <c r="J7" s="27"/>
      <c r="K7" s="27"/>
      <c r="L7" s="27"/>
      <c r="M7" s="27"/>
      <c r="N7" s="30"/>
      <c r="O7" s="30"/>
      <c r="P7" s="30" t="s">
        <v>31</v>
      </c>
      <c r="Q7" s="30"/>
      <c r="R7" s="30"/>
      <c r="S7" s="30"/>
      <c r="T7" s="30"/>
      <c r="U7" s="30"/>
      <c r="V7" s="30"/>
      <c r="W7" s="30"/>
      <c r="X7" s="30"/>
      <c r="Y7" s="30"/>
      <c r="Z7" s="30"/>
      <c r="AA7" s="30"/>
      <c r="AB7" s="30"/>
      <c r="AC7" s="30"/>
      <c r="AD7" s="31"/>
      <c r="AE7" s="30"/>
    </row>
    <row r="8" spans="1:31" ht="15.75" hidden="1" thickBot="1" x14ac:dyDescent="0.3">
      <c r="A8" s="32"/>
      <c r="B8" s="32"/>
      <c r="C8" s="32"/>
      <c r="D8" s="32"/>
      <c r="E8" s="32"/>
      <c r="F8" s="33"/>
      <c r="G8" s="34"/>
      <c r="H8" s="34"/>
      <c r="I8" s="34"/>
      <c r="J8" s="27"/>
      <c r="K8" s="27"/>
      <c r="L8" s="27"/>
      <c r="M8" s="27"/>
      <c r="N8" s="30"/>
      <c r="O8" s="30"/>
      <c r="P8" s="30" t="s">
        <v>32</v>
      </c>
      <c r="Q8" s="30"/>
      <c r="R8" s="30"/>
      <c r="S8" s="30"/>
      <c r="T8" s="30"/>
      <c r="U8" s="30"/>
      <c r="V8" s="30"/>
      <c r="W8" s="30"/>
      <c r="X8" s="30"/>
      <c r="Y8" s="30"/>
      <c r="Z8" s="30"/>
      <c r="AA8" s="30"/>
      <c r="AB8" s="30"/>
      <c r="AC8" s="30"/>
      <c r="AD8" s="31"/>
      <c r="AE8" s="30"/>
    </row>
    <row r="9" spans="1:31" ht="12" hidden="1" customHeight="1" thickBot="1" x14ac:dyDescent="0.3">
      <c r="A9" s="32"/>
      <c r="B9" s="32"/>
      <c r="C9" s="32"/>
      <c r="D9" s="32"/>
      <c r="E9" s="32"/>
      <c r="F9" s="33"/>
      <c r="G9" s="34"/>
      <c r="H9" s="34"/>
      <c r="I9" s="34"/>
      <c r="J9" s="27"/>
      <c r="K9" s="27"/>
      <c r="L9" s="27"/>
      <c r="M9" s="27"/>
      <c r="N9" s="30"/>
      <c r="O9" s="30"/>
      <c r="P9" s="30" t="s">
        <v>34</v>
      </c>
      <c r="Q9" s="30"/>
      <c r="R9" s="30"/>
      <c r="S9" s="30"/>
      <c r="T9" s="30"/>
      <c r="U9" s="30"/>
      <c r="V9" s="30"/>
      <c r="W9" s="30"/>
      <c r="X9" s="30"/>
      <c r="Y9" s="30"/>
      <c r="Z9" s="30"/>
      <c r="AA9" s="30"/>
      <c r="AB9" s="30"/>
      <c r="AC9" s="30"/>
      <c r="AD9" s="31"/>
      <c r="AE9" s="30"/>
    </row>
    <row r="10" spans="1:31" hidden="1" x14ac:dyDescent="0.25">
      <c r="A10" s="32"/>
      <c r="B10" s="32"/>
      <c r="C10" s="32"/>
      <c r="D10" s="32"/>
      <c r="E10" s="32"/>
      <c r="F10" s="33"/>
      <c r="G10" s="34"/>
      <c r="H10" s="34"/>
      <c r="I10" s="34"/>
      <c r="J10" s="27"/>
      <c r="K10" s="27"/>
      <c r="L10" s="27"/>
      <c r="M10" s="27"/>
      <c r="N10" s="30"/>
      <c r="O10" s="30"/>
      <c r="P10" s="30" t="s">
        <v>100</v>
      </c>
      <c r="Q10" s="30"/>
      <c r="R10" s="30"/>
      <c r="S10" s="30"/>
      <c r="T10" s="30"/>
      <c r="U10" s="30"/>
      <c r="V10" s="30"/>
      <c r="W10" s="30"/>
      <c r="X10" s="30"/>
      <c r="Y10" s="30"/>
      <c r="Z10" s="30"/>
      <c r="AA10" s="30"/>
      <c r="AB10" s="30"/>
      <c r="AC10" s="30"/>
      <c r="AD10" s="31"/>
      <c r="AE10" s="30"/>
    </row>
    <row r="11" spans="1:31" hidden="1" x14ac:dyDescent="0.25">
      <c r="A11" s="32"/>
      <c r="B11" s="32"/>
      <c r="C11" s="32"/>
      <c r="D11" s="32"/>
      <c r="E11" s="32"/>
      <c r="F11" s="33"/>
      <c r="G11" s="34"/>
      <c r="H11" s="34"/>
      <c r="I11" s="34"/>
      <c r="J11" s="27"/>
      <c r="K11" s="27"/>
      <c r="L11" s="27"/>
      <c r="M11" s="27"/>
      <c r="N11" s="30"/>
      <c r="O11" s="30"/>
      <c r="P11" s="30" t="s">
        <v>38</v>
      </c>
      <c r="Q11" s="30"/>
      <c r="R11" s="30"/>
      <c r="S11" s="30"/>
      <c r="T11" s="30"/>
      <c r="U11" s="30"/>
      <c r="V11" s="30"/>
      <c r="W11" s="30"/>
      <c r="X11" s="30"/>
      <c r="Y11" s="30"/>
      <c r="Z11" s="30"/>
      <c r="AA11" s="30"/>
      <c r="AB11" s="30"/>
      <c r="AC11" s="30"/>
      <c r="AD11" s="31"/>
      <c r="AE11" s="30"/>
    </row>
    <row r="12" spans="1:31" hidden="1" x14ac:dyDescent="0.25">
      <c r="A12" s="32"/>
      <c r="B12" s="32"/>
      <c r="C12" s="32"/>
      <c r="D12" s="32"/>
      <c r="E12" s="32"/>
      <c r="F12" s="33"/>
      <c r="G12" s="34"/>
      <c r="H12" s="34"/>
      <c r="I12" s="34"/>
      <c r="J12" s="27"/>
      <c r="K12" s="27"/>
      <c r="L12" s="27"/>
      <c r="M12" s="27"/>
      <c r="N12" s="30"/>
      <c r="O12" s="30"/>
      <c r="P12" s="30" t="s">
        <v>40</v>
      </c>
      <c r="Q12" s="30"/>
      <c r="R12" s="30"/>
      <c r="S12" s="30"/>
      <c r="T12" s="30"/>
      <c r="U12" s="30"/>
      <c r="V12" s="30"/>
      <c r="W12" s="30"/>
      <c r="X12" s="30"/>
      <c r="Y12" s="30"/>
      <c r="Z12" s="30"/>
      <c r="AA12" s="30"/>
      <c r="AB12" s="30"/>
      <c r="AC12" s="30"/>
      <c r="AD12" s="31"/>
      <c r="AE12" s="30"/>
    </row>
    <row r="13" spans="1:31" hidden="1" x14ac:dyDescent="0.25">
      <c r="A13" s="32"/>
      <c r="B13" s="32"/>
      <c r="C13" s="32"/>
      <c r="D13" s="32"/>
      <c r="E13" s="32"/>
      <c r="F13" s="33"/>
      <c r="G13" s="34"/>
      <c r="H13" s="34"/>
      <c r="I13" s="34"/>
      <c r="J13" s="27"/>
      <c r="K13" s="27"/>
      <c r="L13" s="27"/>
      <c r="M13" s="27"/>
      <c r="N13" s="30"/>
      <c r="O13" s="30"/>
      <c r="P13" s="30" t="s">
        <v>101</v>
      </c>
      <c r="Q13" s="30"/>
      <c r="R13" s="30"/>
      <c r="S13" s="30"/>
      <c r="T13" s="30"/>
      <c r="U13" s="30"/>
      <c r="V13" s="30"/>
      <c r="W13" s="30"/>
      <c r="X13" s="30"/>
      <c r="Y13" s="30"/>
      <c r="Z13" s="30"/>
      <c r="AA13" s="30"/>
      <c r="AB13" s="30"/>
      <c r="AC13" s="30"/>
      <c r="AD13" s="31"/>
      <c r="AE13" s="30"/>
    </row>
    <row r="14" spans="1:31" hidden="1" x14ac:dyDescent="0.25">
      <c r="A14" s="32"/>
      <c r="B14" s="32"/>
      <c r="C14" s="32"/>
      <c r="D14" s="32"/>
      <c r="E14" s="32"/>
      <c r="F14" s="33"/>
      <c r="G14" s="34"/>
      <c r="H14" s="34"/>
      <c r="I14" s="34"/>
      <c r="J14" s="27"/>
      <c r="K14" s="27"/>
      <c r="L14" s="27"/>
      <c r="M14" s="27"/>
      <c r="N14" s="30"/>
      <c r="O14" s="30"/>
      <c r="P14" s="30" t="s">
        <v>44</v>
      </c>
      <c r="Q14" s="30"/>
      <c r="R14" s="30"/>
      <c r="S14" s="30"/>
      <c r="T14" s="30"/>
      <c r="U14" s="30"/>
      <c r="V14" s="30"/>
      <c r="W14" s="30"/>
      <c r="X14" s="30"/>
      <c r="Y14" s="30"/>
      <c r="Z14" s="30"/>
      <c r="AA14" s="30"/>
      <c r="AB14" s="30"/>
      <c r="AC14" s="30"/>
      <c r="AD14" s="31"/>
      <c r="AE14" s="30"/>
    </row>
    <row r="15" spans="1:31" hidden="1" x14ac:dyDescent="0.25">
      <c r="A15" s="32"/>
      <c r="B15" s="32"/>
      <c r="C15" s="32"/>
      <c r="D15" s="32"/>
      <c r="E15" s="32"/>
      <c r="F15" s="33"/>
      <c r="G15" s="34"/>
      <c r="H15" s="34"/>
      <c r="I15" s="34"/>
      <c r="J15" s="27"/>
      <c r="K15" s="27"/>
      <c r="L15" s="27"/>
      <c r="M15" s="27"/>
      <c r="N15" s="30"/>
      <c r="O15" s="30"/>
      <c r="P15" s="30" t="s">
        <v>48</v>
      </c>
      <c r="Q15" s="30"/>
      <c r="R15" s="30"/>
      <c r="S15" s="30"/>
      <c r="T15" s="30"/>
      <c r="U15" s="30"/>
      <c r="V15" s="30"/>
      <c r="W15" s="30"/>
      <c r="X15" s="30"/>
      <c r="Y15" s="30"/>
      <c r="Z15" s="30"/>
      <c r="AA15" s="30"/>
      <c r="AB15" s="30"/>
      <c r="AC15" s="30"/>
      <c r="AD15" s="31"/>
      <c r="AE15" s="30"/>
    </row>
    <row r="16" spans="1:31" hidden="1" x14ac:dyDescent="0.25">
      <c r="A16" s="32"/>
      <c r="B16" s="32"/>
      <c r="C16" s="32"/>
      <c r="D16" s="32"/>
      <c r="E16" s="32"/>
      <c r="F16" s="33"/>
      <c r="G16" s="34"/>
      <c r="H16" s="34"/>
      <c r="I16" s="34"/>
      <c r="J16" s="27"/>
      <c r="K16" s="27"/>
      <c r="L16" s="27"/>
      <c r="M16" s="27"/>
      <c r="N16" s="30"/>
      <c r="O16" s="30"/>
      <c r="P16" s="30" t="s">
        <v>102</v>
      </c>
      <c r="Q16" s="30"/>
      <c r="R16" s="30"/>
      <c r="S16" s="30"/>
      <c r="T16" s="30" t="s">
        <v>103</v>
      </c>
      <c r="U16" s="30" t="s">
        <v>104</v>
      </c>
      <c r="V16" s="30"/>
      <c r="W16" s="30"/>
      <c r="X16" s="30"/>
      <c r="Y16" s="30"/>
      <c r="Z16" s="30"/>
      <c r="AA16" s="30"/>
      <c r="AB16" s="30"/>
      <c r="AC16" s="30"/>
      <c r="AD16" s="31"/>
      <c r="AE16" s="30"/>
    </row>
    <row r="17" spans="1:31" hidden="1" x14ac:dyDescent="0.25">
      <c r="A17" s="32"/>
      <c r="B17" s="32"/>
      <c r="C17" s="32"/>
      <c r="D17" s="32"/>
      <c r="E17" s="32"/>
      <c r="F17" s="33"/>
      <c r="G17" s="34"/>
      <c r="H17" s="34"/>
      <c r="I17" s="34"/>
      <c r="J17" s="27"/>
      <c r="K17" s="27"/>
      <c r="L17" s="27"/>
      <c r="M17" s="27"/>
      <c r="N17" s="30"/>
      <c r="O17" s="30"/>
      <c r="P17" s="30" t="s">
        <v>105</v>
      </c>
      <c r="Q17" s="30"/>
      <c r="R17" s="30"/>
      <c r="S17" s="30"/>
      <c r="T17" s="30"/>
      <c r="U17" s="30" t="s">
        <v>106</v>
      </c>
      <c r="V17" s="30"/>
      <c r="W17" s="30"/>
      <c r="X17" s="30"/>
      <c r="Y17" s="30"/>
      <c r="Z17" s="30"/>
      <c r="AA17" s="30"/>
      <c r="AB17" s="30"/>
      <c r="AC17" s="30"/>
      <c r="AD17" s="31"/>
      <c r="AE17" s="30"/>
    </row>
    <row r="18" spans="1:31" hidden="1" x14ac:dyDescent="0.25">
      <c r="A18" s="32"/>
      <c r="B18" s="32"/>
      <c r="C18" s="32"/>
      <c r="D18" s="32"/>
      <c r="E18" s="32"/>
      <c r="F18" s="33"/>
      <c r="G18" s="34"/>
      <c r="H18" s="34"/>
      <c r="I18" s="34"/>
      <c r="J18" s="27"/>
      <c r="K18" s="27"/>
      <c r="L18" s="27"/>
      <c r="M18" s="27"/>
      <c r="N18" s="30"/>
      <c r="O18" s="30"/>
      <c r="P18" s="30"/>
      <c r="Q18" s="30"/>
      <c r="R18" s="30"/>
      <c r="S18" s="30"/>
      <c r="T18" s="30"/>
      <c r="U18" s="30"/>
      <c r="V18" s="30"/>
      <c r="W18" s="30"/>
      <c r="X18" s="30"/>
      <c r="Y18" s="30"/>
      <c r="Z18" s="30"/>
      <c r="AA18" s="30"/>
      <c r="AB18" s="30"/>
      <c r="AC18" s="30"/>
      <c r="AD18" s="31"/>
      <c r="AE18" s="30"/>
    </row>
    <row r="19" spans="1:31" hidden="1" x14ac:dyDescent="0.25">
      <c r="A19" s="32"/>
      <c r="B19" s="32"/>
      <c r="C19" s="32"/>
      <c r="D19" s="32"/>
      <c r="E19" s="32"/>
      <c r="F19" s="33"/>
      <c r="G19" s="34"/>
      <c r="H19" s="34"/>
      <c r="I19" s="34"/>
      <c r="J19" s="27"/>
      <c r="K19" s="27"/>
      <c r="L19" s="27"/>
      <c r="M19" s="27"/>
      <c r="N19" s="30"/>
      <c r="O19" s="30"/>
      <c r="P19" s="30"/>
      <c r="Q19" s="30"/>
      <c r="R19" s="30"/>
      <c r="S19" s="30"/>
      <c r="T19" s="30"/>
      <c r="U19" s="30"/>
      <c r="V19" s="30"/>
      <c r="W19" s="30"/>
      <c r="X19" s="30"/>
      <c r="Y19" s="30"/>
      <c r="Z19" s="30"/>
      <c r="AA19" s="30"/>
      <c r="AB19" s="30"/>
      <c r="AC19" s="30"/>
      <c r="AD19" s="31"/>
      <c r="AE19" s="30"/>
    </row>
    <row r="20" spans="1:31" ht="5.25" hidden="1" customHeight="1" x14ac:dyDescent="0.25">
      <c r="A20" s="32"/>
      <c r="B20" s="32"/>
      <c r="C20" s="32"/>
      <c r="D20" s="32"/>
      <c r="E20" s="32"/>
      <c r="F20" s="725"/>
      <c r="G20" s="725"/>
      <c r="H20" s="725"/>
      <c r="I20" s="725"/>
      <c r="J20" s="27"/>
      <c r="K20" s="27"/>
      <c r="L20" s="27"/>
      <c r="M20" s="27"/>
      <c r="N20" s="30"/>
      <c r="O20" s="30"/>
      <c r="P20" s="30"/>
      <c r="Q20" s="30"/>
      <c r="R20" s="31"/>
      <c r="S20" s="31"/>
      <c r="T20" s="31"/>
      <c r="U20" s="30"/>
      <c r="V20" s="30"/>
      <c r="W20" s="30"/>
      <c r="X20" s="30"/>
      <c r="Y20" s="30"/>
      <c r="Z20" s="30"/>
      <c r="AA20" s="30"/>
      <c r="AB20" s="30"/>
      <c r="AC20" s="30"/>
      <c r="AD20" s="31"/>
      <c r="AE20" s="30"/>
    </row>
    <row r="21" spans="1:31" hidden="1" x14ac:dyDescent="0.25">
      <c r="A21" s="32"/>
      <c r="B21" s="32"/>
      <c r="C21" s="32"/>
      <c r="D21" s="32"/>
      <c r="E21" s="32"/>
      <c r="F21" s="33"/>
      <c r="G21" s="34"/>
      <c r="H21" s="34"/>
      <c r="I21" s="34"/>
      <c r="J21" s="27"/>
      <c r="K21" s="27"/>
      <c r="L21" s="27"/>
      <c r="M21" s="27"/>
      <c r="N21" s="30"/>
      <c r="O21" s="30"/>
      <c r="P21" s="30"/>
      <c r="Q21" s="30"/>
      <c r="R21" s="31"/>
      <c r="S21" s="31"/>
      <c r="T21" s="726" t="s">
        <v>107</v>
      </c>
      <c r="U21" s="36">
        <v>1.2</v>
      </c>
      <c r="V21" s="30"/>
      <c r="W21" s="37" t="s">
        <v>108</v>
      </c>
      <c r="X21" s="38">
        <f>+IF(D57&gt;0,D62,0)</f>
        <v>0</v>
      </c>
      <c r="Y21" s="30"/>
      <c r="Z21" s="30"/>
      <c r="AA21" s="30"/>
      <c r="AB21" s="30"/>
      <c r="AC21" s="30"/>
      <c r="AD21" s="31"/>
      <c r="AE21" s="30"/>
    </row>
    <row r="22" spans="1:31" hidden="1" x14ac:dyDescent="0.25">
      <c r="A22" s="32"/>
      <c r="B22" s="32"/>
      <c r="C22" s="32"/>
      <c r="D22" s="32"/>
      <c r="E22" s="32"/>
      <c r="F22" s="33"/>
      <c r="G22" s="34"/>
      <c r="H22" s="34"/>
      <c r="I22" s="34"/>
      <c r="J22" s="27"/>
      <c r="K22" s="27"/>
      <c r="L22" s="27"/>
      <c r="M22" s="27"/>
      <c r="N22" s="30"/>
      <c r="O22" s="30"/>
      <c r="P22" s="30"/>
      <c r="Q22" s="30"/>
      <c r="R22" s="31"/>
      <c r="S22" s="31"/>
      <c r="T22" s="727"/>
      <c r="U22" s="36">
        <v>1.3</v>
      </c>
      <c r="V22" s="30"/>
      <c r="W22" s="37" t="s">
        <v>109</v>
      </c>
      <c r="X22" s="38">
        <f>+IF(D71&gt;0,D76,0)</f>
        <v>0</v>
      </c>
      <c r="Y22" s="30"/>
      <c r="Z22" s="30"/>
      <c r="AA22" s="30"/>
      <c r="AB22" s="30"/>
      <c r="AC22" s="30"/>
      <c r="AD22" s="31"/>
      <c r="AE22" s="30"/>
    </row>
    <row r="23" spans="1:31" hidden="1" x14ac:dyDescent="0.25">
      <c r="A23" s="32"/>
      <c r="B23" s="32"/>
      <c r="C23" s="32"/>
      <c r="D23" s="32"/>
      <c r="E23" s="32"/>
      <c r="F23" s="33"/>
      <c r="G23" s="34"/>
      <c r="H23" s="34"/>
      <c r="I23" s="34"/>
      <c r="J23" s="27"/>
      <c r="K23" s="27"/>
      <c r="L23" s="27"/>
      <c r="M23" s="27"/>
      <c r="N23" s="30"/>
      <c r="O23" s="30"/>
      <c r="P23" s="30"/>
      <c r="Q23" s="30"/>
      <c r="R23" s="30"/>
      <c r="S23" s="30"/>
      <c r="T23" s="728"/>
      <c r="U23" s="39">
        <v>1.45</v>
      </c>
      <c r="V23" s="30"/>
      <c r="W23" s="37" t="s">
        <v>110</v>
      </c>
      <c r="X23" s="38">
        <f>+IF(D84&gt;0,D89,0)</f>
        <v>0</v>
      </c>
      <c r="Y23" s="30"/>
      <c r="Z23" s="30"/>
      <c r="AA23" s="30"/>
      <c r="AB23" s="30"/>
      <c r="AC23" s="30"/>
      <c r="AD23" s="31"/>
      <c r="AE23" s="30"/>
    </row>
    <row r="24" spans="1:31" hidden="1" x14ac:dyDescent="0.25">
      <c r="A24" s="32"/>
      <c r="B24" s="32"/>
      <c r="C24" s="32"/>
      <c r="D24" s="32"/>
      <c r="E24" s="32"/>
      <c r="F24" s="33"/>
      <c r="G24" s="34"/>
      <c r="H24" s="34"/>
      <c r="I24" s="34"/>
      <c r="J24" s="27"/>
      <c r="K24" s="27"/>
      <c r="L24" s="27"/>
      <c r="M24" s="27"/>
      <c r="N24" s="30"/>
      <c r="O24" s="30"/>
      <c r="P24" s="30"/>
      <c r="Q24" s="30"/>
      <c r="R24" s="30"/>
      <c r="S24" s="30"/>
      <c r="T24" s="40"/>
      <c r="U24" s="30"/>
      <c r="V24" s="30"/>
      <c r="W24" s="37"/>
      <c r="X24" s="38"/>
      <c r="Y24" s="30"/>
      <c r="Z24" s="30"/>
      <c r="AA24" s="30"/>
      <c r="AB24" s="30"/>
      <c r="AC24" s="30"/>
      <c r="AD24" s="31"/>
      <c r="AE24" s="30"/>
    </row>
    <row r="25" spans="1:31" hidden="1" x14ac:dyDescent="0.25">
      <c r="A25" s="32"/>
      <c r="B25" s="32"/>
      <c r="C25" s="32"/>
      <c r="D25" s="32"/>
      <c r="E25" s="32"/>
      <c r="F25" s="33"/>
      <c r="G25" s="34"/>
      <c r="H25" s="34"/>
      <c r="I25" s="34"/>
      <c r="J25" s="27"/>
      <c r="K25" s="27"/>
      <c r="L25" s="27"/>
      <c r="M25" s="27"/>
      <c r="N25" s="30"/>
      <c r="O25" s="30"/>
      <c r="P25" s="30"/>
      <c r="Q25" s="30"/>
      <c r="R25" s="30"/>
      <c r="S25" s="30"/>
      <c r="T25" s="30"/>
      <c r="U25" s="30"/>
      <c r="V25" s="30"/>
      <c r="W25" s="37" t="s">
        <v>111</v>
      </c>
      <c r="X25" s="38">
        <f>+IF(D96&gt;0,D101,0)</f>
        <v>0</v>
      </c>
      <c r="Y25" s="30"/>
      <c r="Z25" s="30"/>
      <c r="AA25" s="30"/>
      <c r="AB25" s="30"/>
      <c r="AC25" s="30"/>
      <c r="AD25" s="31"/>
      <c r="AE25" s="30"/>
    </row>
    <row r="26" spans="1:31" hidden="1" x14ac:dyDescent="0.25">
      <c r="A26" s="32"/>
      <c r="B26" s="32"/>
      <c r="C26" s="32"/>
      <c r="D26" s="32"/>
      <c r="E26" s="32"/>
      <c r="F26" s="33"/>
      <c r="G26" s="34"/>
      <c r="H26" s="34"/>
      <c r="I26" s="34"/>
      <c r="J26" s="27"/>
      <c r="K26" s="27"/>
      <c r="L26" s="27"/>
      <c r="M26" s="27"/>
      <c r="N26" s="30"/>
      <c r="O26" s="30"/>
      <c r="P26" s="30"/>
      <c r="Q26" s="30"/>
      <c r="R26" s="30"/>
      <c r="S26" s="30"/>
      <c r="T26" s="30"/>
      <c r="U26" s="30"/>
      <c r="V26" s="41"/>
      <c r="W26" s="37" t="s">
        <v>112</v>
      </c>
      <c r="X26" s="38">
        <f>+IF(D108&gt;0,D113,0)</f>
        <v>0</v>
      </c>
      <c r="Y26" s="30"/>
      <c r="Z26" s="30"/>
      <c r="AA26" s="30"/>
      <c r="AB26" s="30"/>
      <c r="AC26" s="30"/>
      <c r="AD26" s="31"/>
      <c r="AE26" s="30"/>
    </row>
    <row r="27" spans="1:31" hidden="1" x14ac:dyDescent="0.25">
      <c r="A27" s="32"/>
      <c r="B27" s="32"/>
      <c r="C27" s="32"/>
      <c r="D27" s="32"/>
      <c r="E27" s="32"/>
      <c r="F27" s="33"/>
      <c r="G27" s="34"/>
      <c r="H27" s="34"/>
      <c r="I27" s="34"/>
      <c r="J27" s="27"/>
      <c r="K27" s="27"/>
      <c r="L27" s="27"/>
      <c r="M27" s="27"/>
      <c r="N27" s="30"/>
      <c r="O27" s="30"/>
      <c r="P27" s="30"/>
      <c r="Q27" s="30"/>
      <c r="R27" s="30"/>
      <c r="S27" s="30"/>
      <c r="T27" s="30"/>
      <c r="U27" s="30"/>
      <c r="V27" s="30"/>
      <c r="W27" s="37" t="s">
        <v>113</v>
      </c>
      <c r="X27" s="38">
        <f>+IF(D121&gt;0,D126,0)</f>
        <v>0</v>
      </c>
      <c r="Y27" s="30"/>
      <c r="Z27" s="30"/>
      <c r="AA27" s="30"/>
      <c r="AB27" s="30"/>
      <c r="AC27" s="30"/>
      <c r="AD27" s="31"/>
      <c r="AE27" s="30"/>
    </row>
    <row r="28" spans="1:31" hidden="1" x14ac:dyDescent="0.25">
      <c r="A28" s="32"/>
      <c r="B28" s="32"/>
      <c r="C28" s="32"/>
      <c r="D28" s="32"/>
      <c r="E28" s="32"/>
      <c r="F28" s="33"/>
      <c r="G28" s="34"/>
      <c r="H28" s="34"/>
      <c r="I28" s="34"/>
      <c r="J28" s="27"/>
      <c r="K28" s="27"/>
      <c r="L28" s="27"/>
      <c r="M28" s="27"/>
      <c r="N28" s="30"/>
      <c r="O28" s="30"/>
      <c r="P28" s="30"/>
      <c r="Q28" s="30"/>
      <c r="R28" s="30"/>
      <c r="S28" s="30"/>
      <c r="T28" s="42" t="s">
        <v>114</v>
      </c>
      <c r="U28" s="38">
        <f>X28</f>
        <v>0</v>
      </c>
      <c r="V28" s="42"/>
      <c r="W28" s="37"/>
      <c r="X28" s="38">
        <f>MAX(X21:X27)</f>
        <v>0</v>
      </c>
      <c r="Y28" s="30"/>
      <c r="Z28" s="30"/>
      <c r="AA28" s="30"/>
      <c r="AB28" s="30"/>
      <c r="AC28" s="30"/>
      <c r="AD28" s="31"/>
      <c r="AE28" s="30"/>
    </row>
    <row r="29" spans="1:31" hidden="1" x14ac:dyDescent="0.25">
      <c r="A29" s="32"/>
      <c r="B29" s="32"/>
      <c r="C29" s="32"/>
      <c r="D29" s="32"/>
      <c r="E29" s="32"/>
      <c r="F29" s="33"/>
      <c r="G29" s="34"/>
      <c r="H29" s="34"/>
      <c r="I29" s="34"/>
      <c r="J29" s="27"/>
      <c r="K29" s="27"/>
      <c r="L29" s="27"/>
      <c r="M29" s="27"/>
      <c r="N29" s="30"/>
      <c r="O29" s="30"/>
      <c r="P29" s="30"/>
      <c r="Q29" s="30"/>
      <c r="R29" s="30"/>
      <c r="S29" s="30"/>
      <c r="T29" s="42"/>
      <c r="U29" s="38"/>
      <c r="V29" s="42"/>
      <c r="W29" s="37"/>
      <c r="X29" s="38"/>
      <c r="Y29" s="30"/>
      <c r="Z29" s="30"/>
      <c r="AA29" s="30"/>
      <c r="AB29" s="30"/>
      <c r="AC29" s="30"/>
      <c r="AD29" s="31"/>
      <c r="AE29" s="30"/>
    </row>
    <row r="30" spans="1:31" hidden="1" x14ac:dyDescent="0.25">
      <c r="A30" s="32"/>
      <c r="B30" s="32"/>
      <c r="C30" s="32"/>
      <c r="D30" s="32"/>
      <c r="E30" s="32"/>
      <c r="F30" s="33"/>
      <c r="G30" s="34"/>
      <c r="H30" s="34"/>
      <c r="I30" s="34"/>
      <c r="J30" s="27"/>
      <c r="K30" s="27"/>
      <c r="L30" s="27"/>
      <c r="M30" s="27"/>
      <c r="N30" s="30"/>
      <c r="O30" s="30"/>
      <c r="P30" s="30"/>
      <c r="Q30" s="30"/>
      <c r="R30" s="30"/>
      <c r="S30" s="30"/>
      <c r="T30" s="30"/>
      <c r="U30" s="30"/>
      <c r="V30" s="30"/>
      <c r="W30" s="30"/>
      <c r="X30" s="30"/>
      <c r="Y30" s="30"/>
      <c r="Z30" s="41"/>
      <c r="AA30" s="30"/>
      <c r="AB30" s="30"/>
      <c r="AC30" s="30"/>
      <c r="AD30" s="31"/>
      <c r="AE30" s="30"/>
    </row>
    <row r="31" spans="1:31" hidden="1" x14ac:dyDescent="0.25">
      <c r="A31" s="32"/>
      <c r="B31" s="32"/>
      <c r="C31" s="32"/>
      <c r="D31" s="32"/>
      <c r="E31" s="32"/>
      <c r="F31" s="33"/>
      <c r="G31" s="34"/>
      <c r="H31" s="34"/>
      <c r="I31" s="34"/>
      <c r="J31" s="27"/>
      <c r="K31" s="27"/>
      <c r="L31" s="27"/>
      <c r="M31" s="27"/>
      <c r="N31" s="30"/>
      <c r="O31" s="30"/>
      <c r="P31" s="30"/>
      <c r="Q31" s="30"/>
      <c r="R31" s="30"/>
      <c r="S31" s="30"/>
      <c r="T31" s="30" t="s">
        <v>115</v>
      </c>
      <c r="U31" s="41">
        <f>+IF(D57&gt;0,D57+D84,D84)</f>
        <v>0</v>
      </c>
      <c r="V31" s="30"/>
      <c r="W31" s="30"/>
      <c r="X31" s="30"/>
      <c r="Y31" s="30"/>
      <c r="Z31" s="30"/>
      <c r="AA31" s="30"/>
      <c r="AB31" s="30"/>
      <c r="AC31" s="30"/>
      <c r="AD31" s="31"/>
      <c r="AE31" s="30"/>
    </row>
    <row r="32" spans="1:31" hidden="1" x14ac:dyDescent="0.25">
      <c r="A32" s="32"/>
      <c r="B32" s="32"/>
      <c r="C32" s="32"/>
      <c r="D32" s="32"/>
      <c r="E32" s="32"/>
      <c r="F32" s="33"/>
      <c r="G32" s="34"/>
      <c r="H32" s="34"/>
      <c r="I32" s="34"/>
      <c r="J32" s="27"/>
      <c r="K32" s="27"/>
      <c r="L32" s="27"/>
      <c r="M32" s="27"/>
      <c r="N32" s="30"/>
      <c r="O32" s="30"/>
      <c r="P32" s="30"/>
      <c r="Q32" s="30"/>
      <c r="R32" s="30"/>
      <c r="S32" s="30"/>
      <c r="T32" s="30"/>
      <c r="U32" s="30"/>
      <c r="V32" s="30"/>
      <c r="W32" s="30"/>
      <c r="X32" s="30"/>
      <c r="Y32" s="30"/>
      <c r="Z32" s="30"/>
      <c r="AA32" s="30"/>
      <c r="AB32" s="30"/>
      <c r="AC32" s="30"/>
      <c r="AD32" s="31"/>
      <c r="AE32" s="30"/>
    </row>
    <row r="33" spans="1:31" hidden="1" x14ac:dyDescent="0.25">
      <c r="A33" s="32"/>
      <c r="B33" s="32"/>
      <c r="C33" s="32"/>
      <c r="D33" s="32"/>
      <c r="E33" s="32"/>
      <c r="F33" s="33"/>
      <c r="G33" s="34"/>
      <c r="H33" s="34"/>
      <c r="I33" s="34"/>
      <c r="J33" s="27"/>
      <c r="K33" s="27"/>
      <c r="L33" s="27"/>
      <c r="M33" s="27"/>
      <c r="N33" s="30"/>
      <c r="O33" s="30"/>
      <c r="P33" s="30"/>
      <c r="Q33" s="30"/>
      <c r="R33" s="30"/>
      <c r="S33" s="30"/>
      <c r="T33" s="31" t="s">
        <v>116</v>
      </c>
      <c r="U33" s="43">
        <f>+T44+W44+D107+D120</f>
        <v>0</v>
      </c>
      <c r="V33" s="30"/>
      <c r="W33" s="30"/>
      <c r="X33" s="30"/>
      <c r="Y33" s="30"/>
      <c r="Z33" s="30"/>
      <c r="AA33" s="30"/>
      <c r="AB33" s="30"/>
      <c r="AC33" s="30"/>
      <c r="AD33" s="31"/>
      <c r="AE33" s="30"/>
    </row>
    <row r="34" spans="1:31" hidden="1" x14ac:dyDescent="0.25">
      <c r="A34" s="32"/>
      <c r="B34" s="32"/>
      <c r="C34" s="32"/>
      <c r="D34" s="32"/>
      <c r="E34" s="32"/>
      <c r="F34" s="725"/>
      <c r="G34" s="725"/>
      <c r="H34" s="725"/>
      <c r="I34" s="725"/>
      <c r="J34" s="33"/>
      <c r="K34" s="35"/>
      <c r="L34" s="35"/>
      <c r="M34" s="35"/>
      <c r="N34" s="44"/>
      <c r="O34" s="44"/>
      <c r="P34" s="44"/>
      <c r="Q34" s="30"/>
      <c r="R34" s="30"/>
      <c r="S34" s="30"/>
      <c r="T34" s="31" t="s">
        <v>117</v>
      </c>
      <c r="U34" s="45">
        <f>+T49+W49+D106+D119</f>
        <v>0</v>
      </c>
      <c r="V34" s="30"/>
      <c r="W34" s="30"/>
      <c r="X34" s="30"/>
      <c r="Y34" s="30"/>
      <c r="Z34" s="30"/>
      <c r="AA34" s="30"/>
      <c r="AB34" s="30"/>
      <c r="AC34" s="30"/>
      <c r="AD34" s="31"/>
      <c r="AE34" s="30"/>
    </row>
    <row r="35" spans="1:31" hidden="1" x14ac:dyDescent="0.25">
      <c r="A35" s="27"/>
      <c r="B35" s="27"/>
      <c r="C35" s="27"/>
      <c r="D35" s="27"/>
      <c r="E35" s="27"/>
      <c r="F35" s="33"/>
      <c r="G35" s="34"/>
      <c r="H35" s="34"/>
      <c r="I35" s="34"/>
      <c r="J35" s="27"/>
      <c r="K35" s="27"/>
      <c r="L35" s="27"/>
      <c r="M35" s="27"/>
      <c r="N35" s="30"/>
      <c r="O35" s="30"/>
      <c r="P35" s="30"/>
      <c r="Q35" s="30"/>
      <c r="R35" s="30"/>
      <c r="S35" s="30"/>
      <c r="T35" s="30"/>
      <c r="U35" s="30"/>
      <c r="V35" s="30"/>
      <c r="W35" s="30"/>
      <c r="X35" s="30"/>
      <c r="Y35" s="30"/>
      <c r="Z35" s="30"/>
      <c r="AA35" s="30"/>
      <c r="AB35" s="30"/>
      <c r="AC35" s="30"/>
      <c r="AD35" s="31"/>
      <c r="AE35" s="30"/>
    </row>
    <row r="36" spans="1:31" ht="9" hidden="1" customHeight="1" x14ac:dyDescent="0.25">
      <c r="A36" s="32"/>
      <c r="B36" s="32"/>
      <c r="C36" s="32"/>
      <c r="D36" s="32"/>
      <c r="E36" s="32"/>
      <c r="F36" s="33"/>
      <c r="G36" s="34"/>
      <c r="H36" s="34"/>
      <c r="I36" s="34"/>
      <c r="J36" s="27"/>
      <c r="K36" s="27"/>
      <c r="L36" s="27"/>
      <c r="M36" s="27"/>
      <c r="N36" s="30"/>
      <c r="O36" s="30"/>
      <c r="P36" s="30"/>
      <c r="Q36" s="30"/>
      <c r="R36" s="30"/>
      <c r="S36" s="30"/>
      <c r="T36" s="30"/>
      <c r="U36" s="30"/>
      <c r="V36" s="30"/>
      <c r="W36" s="30"/>
      <c r="X36" s="30"/>
      <c r="Y36" s="30"/>
      <c r="Z36" s="30"/>
      <c r="AA36" s="30"/>
      <c r="AB36" s="30"/>
      <c r="AC36" s="30"/>
      <c r="AD36" s="31"/>
      <c r="AE36" s="30"/>
    </row>
    <row r="37" spans="1:31" hidden="1" x14ac:dyDescent="0.25">
      <c r="A37" s="32"/>
      <c r="B37" s="32"/>
      <c r="C37" s="32"/>
      <c r="D37" s="32"/>
      <c r="E37" s="32"/>
      <c r="F37" s="46"/>
      <c r="G37" s="34"/>
      <c r="H37" s="34"/>
      <c r="I37" s="34"/>
      <c r="J37" s="27"/>
      <c r="K37" s="27"/>
      <c r="L37" s="27"/>
      <c r="M37" s="27"/>
      <c r="N37" s="30"/>
      <c r="O37" s="30"/>
      <c r="P37" s="30"/>
      <c r="Q37" s="30"/>
      <c r="R37" s="31"/>
      <c r="S37" s="30"/>
      <c r="T37" s="30"/>
      <c r="U37" s="30"/>
      <c r="V37" s="30"/>
      <c r="W37" s="30"/>
      <c r="X37" s="30"/>
      <c r="Y37" s="30"/>
      <c r="Z37" s="30"/>
      <c r="AA37" s="30"/>
      <c r="AB37" s="30"/>
      <c r="AC37" s="30"/>
      <c r="AD37" s="31"/>
      <c r="AE37" s="30"/>
    </row>
    <row r="38" spans="1:31" ht="14.25" hidden="1" customHeight="1" x14ac:dyDescent="0.25">
      <c r="A38" s="32"/>
      <c r="B38" s="32"/>
      <c r="C38" s="32"/>
      <c r="D38" s="32"/>
      <c r="E38" s="32"/>
      <c r="F38" s="729"/>
      <c r="G38" s="730"/>
      <c r="H38" s="730"/>
      <c r="I38" s="730"/>
      <c r="J38" s="27"/>
      <c r="K38" s="27"/>
      <c r="L38" s="27"/>
      <c r="M38" s="27"/>
      <c r="N38" s="30"/>
      <c r="O38" s="30"/>
      <c r="P38" s="30"/>
      <c r="Q38" s="30"/>
      <c r="R38" s="31"/>
      <c r="S38" s="30"/>
      <c r="T38" s="30"/>
      <c r="U38" s="30"/>
      <c r="V38" s="30"/>
      <c r="W38" s="30"/>
      <c r="X38" s="30"/>
      <c r="Y38" s="30"/>
      <c r="Z38" s="30"/>
      <c r="AA38" s="30"/>
      <c r="AB38" s="30"/>
      <c r="AC38" s="30"/>
      <c r="AD38" s="31"/>
      <c r="AE38" s="30"/>
    </row>
    <row r="39" spans="1:31" ht="0.75" hidden="1" customHeight="1" x14ac:dyDescent="0.25">
      <c r="A39" s="32"/>
      <c r="B39" s="32"/>
      <c r="C39" s="32"/>
      <c r="D39" s="32"/>
      <c r="E39" s="32"/>
      <c r="F39" s="730"/>
      <c r="G39" s="730"/>
      <c r="H39" s="730"/>
      <c r="I39" s="730"/>
      <c r="J39" s="27"/>
      <c r="K39" s="27"/>
      <c r="L39" s="27"/>
      <c r="M39" s="27"/>
      <c r="N39" s="30"/>
      <c r="O39" s="30"/>
      <c r="P39" s="30"/>
      <c r="Q39" s="30"/>
      <c r="R39" s="31"/>
      <c r="S39" s="30"/>
      <c r="T39" s="30"/>
      <c r="U39" s="30"/>
      <c r="V39" s="30"/>
      <c r="W39" s="30"/>
      <c r="X39" s="30"/>
      <c r="Y39" s="30"/>
      <c r="Z39" s="30"/>
      <c r="AA39" s="30"/>
      <c r="AB39" s="30"/>
      <c r="AC39" s="30"/>
      <c r="AD39" s="31"/>
      <c r="AE39" s="30"/>
    </row>
    <row r="40" spans="1:31" ht="3.75" hidden="1" customHeight="1" thickBot="1" x14ac:dyDescent="0.3">
      <c r="A40" s="32"/>
      <c r="B40" s="32"/>
      <c r="C40" s="32"/>
      <c r="D40" s="32"/>
      <c r="E40" s="32"/>
      <c r="F40" s="730"/>
      <c r="G40" s="730"/>
      <c r="H40" s="730"/>
      <c r="I40" s="730"/>
      <c r="J40" s="27"/>
      <c r="K40" s="27"/>
      <c r="L40" s="27"/>
      <c r="M40" s="27"/>
      <c r="N40" s="30"/>
      <c r="O40" s="30"/>
      <c r="P40" s="30"/>
      <c r="Q40" s="30"/>
      <c r="R40" s="31"/>
      <c r="S40" s="30"/>
      <c r="T40" s="30"/>
      <c r="U40" s="30"/>
      <c r="V40" s="30"/>
      <c r="W40" s="30"/>
      <c r="X40" s="30"/>
      <c r="Y40" s="30"/>
      <c r="Z40" s="30"/>
      <c r="AA40" s="30"/>
      <c r="AB40" s="30"/>
      <c r="AC40" s="30"/>
      <c r="AD40" s="31"/>
      <c r="AE40" s="30"/>
    </row>
    <row r="41" spans="1:31" hidden="1" x14ac:dyDescent="0.25">
      <c r="A41" s="32"/>
      <c r="B41" s="32"/>
      <c r="C41" s="32"/>
      <c r="D41" s="32"/>
      <c r="E41" s="32"/>
      <c r="F41" s="46"/>
      <c r="G41" s="34"/>
      <c r="H41" s="34"/>
      <c r="I41" s="34"/>
      <c r="J41" s="27"/>
      <c r="K41" s="27"/>
      <c r="L41" s="27"/>
      <c r="M41" s="27"/>
      <c r="N41" s="30"/>
      <c r="O41" s="30"/>
      <c r="P41" s="30"/>
      <c r="Q41" s="30"/>
      <c r="R41" s="30"/>
      <c r="S41" s="30"/>
      <c r="T41" s="30"/>
      <c r="U41" s="30"/>
      <c r="V41" s="30"/>
      <c r="W41" s="30"/>
      <c r="X41" s="30"/>
      <c r="Y41" s="30"/>
      <c r="Z41" s="30"/>
      <c r="AA41" s="30"/>
      <c r="AB41" s="30"/>
      <c r="AC41" s="30"/>
      <c r="AD41" s="31"/>
      <c r="AE41" s="30"/>
    </row>
    <row r="42" spans="1:31" hidden="1" x14ac:dyDescent="0.25">
      <c r="A42" s="27"/>
      <c r="B42" s="27"/>
      <c r="C42" s="27"/>
      <c r="D42" s="27"/>
      <c r="E42" s="27"/>
      <c r="F42" s="47"/>
      <c r="G42" s="48"/>
      <c r="H42" s="48"/>
      <c r="I42" s="48"/>
      <c r="J42" s="27"/>
      <c r="K42" s="27"/>
      <c r="L42" s="27"/>
      <c r="M42" s="27"/>
      <c r="N42" s="30"/>
      <c r="O42" s="30"/>
      <c r="P42" s="30"/>
      <c r="Q42" s="30"/>
      <c r="R42" s="30"/>
      <c r="S42" s="30"/>
      <c r="T42" s="697" t="s">
        <v>118</v>
      </c>
      <c r="U42" s="697"/>
      <c r="V42" s="30"/>
      <c r="W42" s="698" t="s">
        <v>119</v>
      </c>
      <c r="X42" s="698"/>
      <c r="Y42" s="30"/>
      <c r="Z42" s="30"/>
      <c r="AA42" s="30"/>
      <c r="AB42" s="30"/>
      <c r="AC42" s="30"/>
      <c r="AD42" s="31"/>
      <c r="AE42" s="30"/>
    </row>
    <row r="43" spans="1:31" ht="5.25" hidden="1" customHeight="1" thickBot="1" x14ac:dyDescent="0.3">
      <c r="A43" s="30"/>
      <c r="B43" s="30"/>
      <c r="C43" s="30"/>
      <c r="D43" s="30"/>
      <c r="E43" s="30"/>
      <c r="F43" s="50"/>
      <c r="G43" s="30"/>
      <c r="H43" s="30"/>
      <c r="I43" s="30"/>
      <c r="J43" s="30"/>
      <c r="K43" s="30"/>
      <c r="L43" s="30"/>
      <c r="M43" s="30"/>
      <c r="N43" s="30"/>
      <c r="O43" s="30"/>
      <c r="P43" s="30"/>
      <c r="Q43" s="30"/>
      <c r="R43" s="30"/>
      <c r="S43" s="30"/>
      <c r="T43" s="49"/>
      <c r="U43" s="49"/>
      <c r="V43" s="30"/>
      <c r="W43" s="31"/>
      <c r="X43" s="31"/>
      <c r="Y43" s="30"/>
      <c r="Z43" s="30"/>
      <c r="AA43" s="30"/>
      <c r="AB43" s="30"/>
      <c r="AC43" s="30"/>
      <c r="AD43" s="31"/>
      <c r="AE43" s="30"/>
    </row>
    <row r="44" spans="1:31" ht="28.5" customHeight="1" thickBot="1" x14ac:dyDescent="0.3">
      <c r="A44" s="30"/>
      <c r="B44" s="51"/>
      <c r="C44" s="51"/>
      <c r="D44" s="734" t="s">
        <v>120</v>
      </c>
      <c r="E44" s="735"/>
      <c r="F44" s="736"/>
      <c r="G44" s="737">
        <f>'ver calculos'!$H$81</f>
        <v>0</v>
      </c>
      <c r="H44" s="738"/>
      <c r="I44" s="738"/>
      <c r="J44" s="738"/>
      <c r="K44" s="739"/>
      <c r="L44" s="30"/>
      <c r="M44" s="30"/>
      <c r="N44" s="30"/>
      <c r="O44" s="30"/>
      <c r="P44" s="30"/>
      <c r="Q44" s="30"/>
      <c r="R44" s="30"/>
      <c r="S44" s="30"/>
      <c r="T44" s="697">
        <f>+IF(D70&gt;0,D70,D56)</f>
        <v>0</v>
      </c>
      <c r="U44" s="697"/>
      <c r="V44" s="30"/>
      <c r="W44" s="698">
        <f>+IF(D83=D95,D83,D83+D95)</f>
        <v>0</v>
      </c>
      <c r="X44" s="698"/>
      <c r="Y44" s="30"/>
      <c r="Z44" s="30"/>
      <c r="AA44" s="30"/>
      <c r="AB44" s="30"/>
      <c r="AC44" s="30"/>
      <c r="AD44" s="31"/>
      <c r="AE44" s="30"/>
    </row>
    <row r="45" spans="1:31" ht="7.5" customHeight="1" thickBot="1" x14ac:dyDescent="0.3">
      <c r="A45" s="52"/>
      <c r="B45" s="53"/>
      <c r="C45" s="53"/>
      <c r="D45" s="54"/>
      <c r="E45" s="54"/>
      <c r="F45" s="55"/>
      <c r="G45" s="56"/>
      <c r="H45" s="30"/>
      <c r="I45" s="30"/>
      <c r="J45" s="30"/>
      <c r="K45" s="30"/>
      <c r="L45" s="30"/>
      <c r="M45" s="30"/>
      <c r="N45" s="30"/>
      <c r="O45" s="30"/>
      <c r="P45" s="30"/>
      <c r="Q45" s="30"/>
      <c r="R45" s="30"/>
      <c r="S45" s="30"/>
      <c r="T45" s="57"/>
      <c r="U45" s="57"/>
      <c r="V45" s="30"/>
      <c r="W45" s="30"/>
      <c r="X45" s="30"/>
      <c r="Y45" s="30"/>
      <c r="Z45" s="30"/>
      <c r="AA45" s="30"/>
      <c r="AB45" s="30"/>
      <c r="AC45" s="30"/>
      <c r="AD45" s="31"/>
      <c r="AE45" s="30"/>
    </row>
    <row r="46" spans="1:31" ht="34.5" customHeight="1" thickBot="1" x14ac:dyDescent="0.3">
      <c r="A46" s="30"/>
      <c r="B46" s="58"/>
      <c r="C46" s="58"/>
      <c r="D46" s="740" t="s">
        <v>121</v>
      </c>
      <c r="E46" s="741"/>
      <c r="F46" s="742"/>
      <c r="G46" s="743">
        <v>125000</v>
      </c>
      <c r="H46" s="744"/>
      <c r="I46" s="744"/>
      <c r="J46" s="744"/>
      <c r="K46" s="745"/>
      <c r="L46" s="30"/>
      <c r="M46" s="368"/>
      <c r="N46" s="368"/>
      <c r="O46" s="368"/>
      <c r="P46" s="368"/>
      <c r="Q46" s="368"/>
      <c r="R46" s="368"/>
      <c r="S46" s="30"/>
      <c r="T46" s="697" t="s">
        <v>122</v>
      </c>
      <c r="U46" s="697"/>
      <c r="V46" s="30"/>
      <c r="W46" s="698" t="s">
        <v>123</v>
      </c>
      <c r="X46" s="698"/>
      <c r="Y46" s="30"/>
      <c r="Z46" s="30"/>
      <c r="AA46" s="30"/>
      <c r="AB46" s="30"/>
      <c r="AC46" s="30"/>
      <c r="AD46" s="31"/>
      <c r="AE46" s="30"/>
    </row>
    <row r="47" spans="1:31" ht="27" customHeight="1" thickBot="1" x14ac:dyDescent="0.3">
      <c r="A47" s="431"/>
      <c r="B47" s="373"/>
      <c r="C47" s="368"/>
      <c r="D47" s="368"/>
      <c r="E47" s="368"/>
      <c r="F47" s="368"/>
      <c r="G47" s="368"/>
      <c r="H47" s="368"/>
      <c r="I47" s="368"/>
      <c r="J47" s="368"/>
      <c r="K47" s="30"/>
      <c r="L47" s="30"/>
      <c r="M47" s="708" t="s">
        <v>553</v>
      </c>
      <c r="N47" s="709"/>
      <c r="O47" s="709"/>
      <c r="P47" s="709"/>
      <c r="Q47" s="710"/>
      <c r="R47" s="368"/>
      <c r="S47" s="30"/>
      <c r="T47" s="49"/>
      <c r="U47" s="49"/>
      <c r="V47" s="30"/>
      <c r="W47" s="31"/>
      <c r="X47" s="31"/>
      <c r="Y47" s="30"/>
      <c r="Z47" s="30"/>
      <c r="AA47" s="30"/>
      <c r="AB47" s="30"/>
      <c r="AC47" s="30"/>
      <c r="AD47" s="31"/>
      <c r="AE47" s="30"/>
    </row>
    <row r="48" spans="1:31" ht="40.5" customHeight="1" thickBot="1" x14ac:dyDescent="0.3">
      <c r="A48" s="699" t="s">
        <v>650</v>
      </c>
      <c r="B48" s="700"/>
      <c r="C48" s="700"/>
      <c r="D48" s="700"/>
      <c r="E48" s="700"/>
      <c r="F48" s="700"/>
      <c r="G48" s="700"/>
      <c r="H48" s="700"/>
      <c r="I48" s="700"/>
      <c r="J48" s="701"/>
      <c r="K48" s="30"/>
      <c r="L48" s="374"/>
      <c r="M48" s="705"/>
      <c r="N48" s="706"/>
      <c r="O48" s="706"/>
      <c r="P48" s="706"/>
      <c r="Q48" s="707"/>
      <c r="R48" s="374"/>
      <c r="S48" s="30"/>
      <c r="T48" s="49"/>
      <c r="U48" s="49"/>
      <c r="V48" s="30"/>
      <c r="W48" s="31"/>
      <c r="X48" s="31"/>
      <c r="Y48" s="30"/>
      <c r="Z48" s="30"/>
      <c r="AA48" s="30"/>
      <c r="AB48" s="30"/>
      <c r="AC48" s="30"/>
      <c r="AD48" s="31"/>
      <c r="AE48" s="30"/>
    </row>
    <row r="49" spans="1:31" ht="12.75" customHeight="1" x14ac:dyDescent="0.25">
      <c r="A49" s="702" t="s">
        <v>554</v>
      </c>
      <c r="B49" s="703"/>
      <c r="C49" s="703"/>
      <c r="D49" s="703"/>
      <c r="E49" s="703"/>
      <c r="F49" s="704"/>
      <c r="G49" s="30"/>
      <c r="H49" s="30"/>
      <c r="I49" s="30"/>
      <c r="J49" s="30"/>
      <c r="K49" s="30"/>
      <c r="L49" s="30"/>
      <c r="M49" s="30"/>
      <c r="N49" s="30"/>
      <c r="O49" s="30"/>
      <c r="P49" s="30"/>
      <c r="Q49" s="30"/>
      <c r="R49" s="30"/>
      <c r="S49" s="30"/>
      <c r="T49" s="697">
        <f>+IF(D69&gt;0,D69,D55)</f>
        <v>0</v>
      </c>
      <c r="U49" s="697"/>
      <c r="V49" s="30"/>
      <c r="W49" s="698">
        <f>+IF(D82=D94,D82,D82+D94)</f>
        <v>0</v>
      </c>
      <c r="X49" s="698"/>
      <c r="Y49" s="30"/>
      <c r="Z49" s="30"/>
      <c r="AA49" s="30"/>
      <c r="AB49" s="30"/>
      <c r="AC49" s="30"/>
      <c r="AD49" s="30"/>
      <c r="AE49" s="30"/>
    </row>
    <row r="50" spans="1:31" ht="32.25" customHeight="1" thickBot="1" x14ac:dyDescent="0.3">
      <c r="A50" s="705"/>
      <c r="B50" s="706"/>
      <c r="C50" s="706"/>
      <c r="D50" s="706"/>
      <c r="E50" s="706"/>
      <c r="F50" s="707"/>
      <c r="G50" s="430"/>
      <c r="H50" s="430"/>
      <c r="I50" s="430"/>
      <c r="J50" s="372"/>
      <c r="K50" s="372"/>
      <c r="L50" s="372"/>
      <c r="M50" s="372"/>
      <c r="N50" s="372"/>
      <c r="O50" s="372"/>
      <c r="P50" s="372"/>
      <c r="Q50" s="30"/>
      <c r="R50" s="30"/>
      <c r="S50" s="30"/>
      <c r="T50" s="57"/>
      <c r="U50" s="57"/>
      <c r="V50" s="30"/>
      <c r="W50" s="30"/>
      <c r="X50" s="30"/>
      <c r="Y50" s="30"/>
      <c r="Z50" s="30"/>
      <c r="AA50" s="30"/>
      <c r="AB50" s="30"/>
      <c r="AC50" s="30"/>
      <c r="AD50" s="30"/>
      <c r="AE50" s="30"/>
    </row>
    <row r="51" spans="1:31" ht="11.25" customHeight="1" thickBot="1" x14ac:dyDescent="0.3">
      <c r="A51" s="30"/>
      <c r="B51" s="30"/>
      <c r="C51" s="59"/>
      <c r="D51" s="59"/>
      <c r="E51" s="59"/>
      <c r="F51" s="5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row>
    <row r="52" spans="1:31" ht="51" customHeight="1" thickBot="1" x14ac:dyDescent="0.3">
      <c r="A52" s="746" t="s">
        <v>124</v>
      </c>
      <c r="B52" s="747"/>
      <c r="C52" s="747"/>
      <c r="D52" s="748"/>
      <c r="E52" s="60"/>
      <c r="F52" s="60"/>
      <c r="G52" s="60"/>
      <c r="H52" s="60"/>
      <c r="I52" s="60"/>
      <c r="J52" s="60"/>
      <c r="K52" s="30"/>
      <c r="L52" s="698"/>
      <c r="M52" s="698"/>
      <c r="N52" s="698"/>
      <c r="O52" s="698"/>
      <c r="P52" s="698"/>
      <c r="Q52" s="698"/>
      <c r="R52" s="698"/>
      <c r="S52" s="30"/>
      <c r="T52" s="30"/>
      <c r="U52" s="30"/>
      <c r="V52" s="30"/>
      <c r="W52" s="30"/>
      <c r="X52" s="30"/>
      <c r="Y52" s="30"/>
      <c r="Z52" s="30"/>
      <c r="AA52" s="30"/>
      <c r="AB52" s="30"/>
      <c r="AC52" s="30"/>
      <c r="AD52" s="30"/>
      <c r="AE52" s="30"/>
    </row>
    <row r="53" spans="1:31" ht="12.75" customHeight="1" x14ac:dyDescent="0.25">
      <c r="A53" s="30"/>
      <c r="B53" s="50"/>
      <c r="C53" s="30"/>
      <c r="D53" s="30"/>
      <c r="E53" s="30"/>
      <c r="F53" s="5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row>
    <row r="54" spans="1:31" ht="12.75" customHeight="1" x14ac:dyDescent="0.25">
      <c r="A54" s="30" t="s">
        <v>125</v>
      </c>
      <c r="B54" s="50"/>
      <c r="C54" s="30"/>
      <c r="D54" s="30"/>
      <c r="E54" s="30"/>
      <c r="F54" s="717" t="s">
        <v>656</v>
      </c>
      <c r="G54" s="718"/>
      <c r="H54" s="719"/>
      <c r="I54" s="720" t="s">
        <v>337</v>
      </c>
      <c r="J54" s="30"/>
      <c r="K54" s="30"/>
      <c r="L54" s="30"/>
      <c r="M54" s="30"/>
      <c r="N54" s="30"/>
      <c r="O54" s="30"/>
      <c r="P54" s="30"/>
      <c r="Q54" s="30"/>
      <c r="R54" s="30"/>
      <c r="S54" s="30"/>
      <c r="T54" s="30"/>
      <c r="U54" s="30"/>
      <c r="V54" s="30"/>
      <c r="W54" s="30"/>
      <c r="X54" s="30"/>
      <c r="Y54" s="30"/>
      <c r="Z54" s="30"/>
      <c r="AA54" s="30"/>
      <c r="AB54" s="30"/>
      <c r="AC54" s="30"/>
      <c r="AD54" s="30"/>
      <c r="AE54" s="30"/>
    </row>
    <row r="55" spans="1:31" ht="12.75" customHeight="1" x14ac:dyDescent="0.25">
      <c r="A55" s="62" t="s">
        <v>117</v>
      </c>
      <c r="B55" s="63"/>
      <c r="C55" s="63"/>
      <c r="D55" s="64">
        <v>0</v>
      </c>
      <c r="E55" s="30"/>
      <c r="F55" s="731" t="s">
        <v>657</v>
      </c>
      <c r="G55" s="732"/>
      <c r="H55" s="733"/>
      <c r="I55" s="721"/>
      <c r="J55" s="67"/>
      <c r="K55" s="67"/>
      <c r="L55" s="67"/>
      <c r="M55" s="67"/>
      <c r="N55" s="67"/>
      <c r="O55" s="67"/>
      <c r="P55" s="67"/>
      <c r="Q55" s="30"/>
      <c r="R55" s="30"/>
      <c r="S55" s="30"/>
      <c r="T55" s="68" t="s">
        <v>126</v>
      </c>
      <c r="U55" s="30"/>
      <c r="V55" s="30"/>
      <c r="W55" s="30"/>
      <c r="X55" s="30"/>
      <c r="Y55" s="30"/>
      <c r="Z55" s="30"/>
      <c r="AA55" s="30"/>
      <c r="AB55" s="30"/>
      <c r="AC55" s="30"/>
      <c r="AD55" s="30"/>
      <c r="AE55" s="30"/>
    </row>
    <row r="56" spans="1:31" ht="12.75" customHeight="1" x14ac:dyDescent="0.25">
      <c r="A56" s="69" t="s">
        <v>116</v>
      </c>
      <c r="B56" s="30"/>
      <c r="C56" s="30"/>
      <c r="D56" s="70">
        <v>0</v>
      </c>
      <c r="E56" s="30"/>
      <c r="F56" s="45"/>
      <c r="G56" s="66"/>
      <c r="H56" s="66"/>
      <c r="I56" s="66"/>
      <c r="J56" s="67"/>
      <c r="K56" s="67"/>
      <c r="L56" s="67"/>
      <c r="M56" s="67"/>
      <c r="N56" s="67"/>
      <c r="O56" s="67"/>
      <c r="P56" s="67"/>
      <c r="Q56" s="71"/>
      <c r="R56" s="30"/>
      <c r="S56" s="68" t="s">
        <v>127</v>
      </c>
      <c r="T56" s="68" t="s">
        <v>128</v>
      </c>
      <c r="U56" s="68" t="s">
        <v>129</v>
      </c>
      <c r="V56" s="68" t="s">
        <v>130</v>
      </c>
      <c r="W56" s="68" t="s">
        <v>131</v>
      </c>
      <c r="X56" s="68" t="s">
        <v>132</v>
      </c>
      <c r="Y56" s="30"/>
      <c r="Z56" s="30"/>
      <c r="AA56" s="30"/>
      <c r="AB56" s="30"/>
      <c r="AC56" s="30"/>
      <c r="AD56" s="30"/>
      <c r="AE56" s="30"/>
    </row>
    <row r="57" spans="1:31" ht="12.75" customHeight="1" thickBot="1" x14ac:dyDescent="0.3">
      <c r="A57" s="69" t="s">
        <v>133</v>
      </c>
      <c r="B57" s="30"/>
      <c r="C57" s="30"/>
      <c r="D57" s="70">
        <v>0</v>
      </c>
      <c r="E57" s="30"/>
      <c r="F57" s="65"/>
      <c r="G57" s="30"/>
      <c r="H57" s="30"/>
      <c r="I57" s="72"/>
      <c r="J57" s="73"/>
      <c r="K57" s="73"/>
      <c r="L57" s="73"/>
      <c r="M57" s="73"/>
      <c r="N57" s="73"/>
      <c r="O57" s="73"/>
      <c r="P57" s="73"/>
      <c r="Q57" s="73"/>
      <c r="R57" s="30"/>
      <c r="S57" s="74" t="s">
        <v>134</v>
      </c>
      <c r="T57" s="75">
        <f>IF(AND($D$55&lt;=5,$D$57&lt;=5),1.3,U57)</f>
        <v>1.3</v>
      </c>
      <c r="U57" s="75">
        <f>IF(AND($D$55&lt;=5,$D$57&lt;=11),1.48,V57)</f>
        <v>1.48</v>
      </c>
      <c r="V57" s="75">
        <f>IF(AND($D$55&lt;=5,$D$57&lt;=20),1.59,W57)</f>
        <v>1.59</v>
      </c>
      <c r="W57" s="75">
        <f>IF(AND($D$55&lt;=5,$D$57&lt;=50),1.65,X57)</f>
        <v>1.65</v>
      </c>
      <c r="X57" s="75">
        <f>IF(AND($D$55&lt;=5,$D$57&gt;50),1.69,T59)</f>
        <v>1.28</v>
      </c>
      <c r="Y57" s="30"/>
      <c r="Z57" s="30"/>
      <c r="AA57" s="30"/>
      <c r="AB57" s="30"/>
      <c r="AC57" s="30"/>
      <c r="AD57" s="30"/>
      <c r="AE57" s="30"/>
    </row>
    <row r="58" spans="1:31" ht="12.75" customHeight="1" x14ac:dyDescent="0.25">
      <c r="A58" s="69" t="s">
        <v>135</v>
      </c>
      <c r="B58" s="30"/>
      <c r="C58" s="30"/>
      <c r="D58" s="70">
        <v>0</v>
      </c>
      <c r="E58" s="30"/>
      <c r="F58" s="749" t="s">
        <v>136</v>
      </c>
      <c r="G58" s="750"/>
      <c r="H58" s="751"/>
      <c r="I58" s="72"/>
      <c r="J58" s="76" t="s">
        <v>137</v>
      </c>
      <c r="K58" s="73"/>
      <c r="L58" s="73"/>
      <c r="M58" s="73"/>
      <c r="N58" s="73"/>
      <c r="O58" s="73"/>
      <c r="P58" s="73"/>
      <c r="Q58" s="73"/>
      <c r="R58" s="30"/>
      <c r="S58" s="74"/>
      <c r="T58" s="75"/>
      <c r="U58" s="75"/>
      <c r="V58" s="75"/>
      <c r="W58" s="75"/>
      <c r="X58" s="75"/>
      <c r="Y58" s="30"/>
      <c r="Z58" s="30"/>
      <c r="AA58" s="30"/>
      <c r="AB58" s="30"/>
      <c r="AC58" s="30"/>
      <c r="AD58" s="30"/>
      <c r="AE58" s="30"/>
    </row>
    <row r="59" spans="1:31" ht="12.75" customHeight="1" x14ac:dyDescent="0.25">
      <c r="A59" s="69" t="s">
        <v>138</v>
      </c>
      <c r="B59" s="30"/>
      <c r="C59" s="30"/>
      <c r="D59" s="276">
        <f>K89</f>
        <v>40000</v>
      </c>
      <c r="E59" s="30"/>
      <c r="F59" s="754" t="s">
        <v>139</v>
      </c>
      <c r="G59" s="755"/>
      <c r="H59" s="756"/>
      <c r="I59" s="72"/>
      <c r="J59" s="77">
        <f>ROUNDUP(G46*0.0135,0)</f>
        <v>1688</v>
      </c>
      <c r="K59" s="73"/>
      <c r="L59" s="73"/>
      <c r="M59" s="73"/>
      <c r="N59" s="73"/>
      <c r="O59" s="73"/>
      <c r="P59" s="73"/>
      <c r="Q59" s="73"/>
      <c r="R59" s="30"/>
      <c r="S59" s="78" t="s">
        <v>140</v>
      </c>
      <c r="T59" s="75">
        <f>IF(AND($D$55&lt;=10,$D$57&lt;=5),1.28,U59)</f>
        <v>1.28</v>
      </c>
      <c r="U59" s="75">
        <f>IF(AND($D$55&lt;=10,$D$57&lt;=11),1.46,V59)</f>
        <v>1.46</v>
      </c>
      <c r="V59" s="75">
        <f>IF(AND($D$55&lt;=10,$D$57&lt;=20),1.56,W59)</f>
        <v>1.56</v>
      </c>
      <c r="W59" s="75">
        <f>IF(AND($D$55&lt;=10,$D$57&lt;=50),1.62,X59)</f>
        <v>1.62</v>
      </c>
      <c r="X59" s="75">
        <f>IF(AND($D$55&lt;=10,$D$57&gt;50),1.66,T60)</f>
        <v>1.25</v>
      </c>
      <c r="Y59" s="30"/>
      <c r="Z59" s="30"/>
      <c r="AA59" s="30"/>
      <c r="AB59" s="30"/>
      <c r="AC59" s="30"/>
      <c r="AD59" s="30"/>
      <c r="AE59" s="30"/>
    </row>
    <row r="60" spans="1:31" ht="12.75" customHeight="1" thickBot="1" x14ac:dyDescent="0.3">
      <c r="A60" s="69" t="s">
        <v>141</v>
      </c>
      <c r="B60" s="30"/>
      <c r="C60" s="30"/>
      <c r="D60" s="276">
        <f>K90</f>
        <v>180000</v>
      </c>
      <c r="E60" s="30"/>
      <c r="F60" s="757">
        <f>ROUNDUP(IF(AND(G46&lt;=114664),7200,IF(AND(G46&gt;114664,G46&lt;=523665),13085,IF(AND(G46&gt;523665),G46*0.025,0))),0)</f>
        <v>13085</v>
      </c>
      <c r="G60" s="758"/>
      <c r="H60" s="759"/>
      <c r="I60" s="72"/>
      <c r="J60" s="79"/>
      <c r="K60" s="30"/>
      <c r="L60" s="30"/>
      <c r="M60" s="30"/>
      <c r="N60" s="30"/>
      <c r="O60" s="30"/>
      <c r="P60" s="30"/>
      <c r="Q60" s="73"/>
      <c r="R60" s="30"/>
      <c r="S60" s="78" t="s">
        <v>142</v>
      </c>
      <c r="T60" s="75">
        <f>IF(AND($D$55&lt;=50,$D$57&lt;=5),1.25,U60)</f>
        <v>1.25</v>
      </c>
      <c r="U60" s="75">
        <f>IF(AND($D$55&lt;=50,$D$57&lt;=11),1.43,V60)</f>
        <v>1.43</v>
      </c>
      <c r="V60" s="75">
        <f>IF(AND($D$55&lt;=50,$D$57&lt;=20),1.53,W60)</f>
        <v>1.53</v>
      </c>
      <c r="W60" s="75">
        <f>IF(AND($D$55&lt;=50,$D$57&lt;=50),1.59,X60)</f>
        <v>1.59</v>
      </c>
      <c r="X60" s="75">
        <f>IF(AND($D$55&lt;=50,$D$57&gt;50),1.63,T61)</f>
        <v>1.21</v>
      </c>
      <c r="Y60" s="30"/>
      <c r="Z60" s="30"/>
      <c r="AA60" s="30"/>
      <c r="AB60" s="30"/>
      <c r="AC60" s="30"/>
      <c r="AD60" s="30"/>
      <c r="AE60" s="30"/>
    </row>
    <row r="61" spans="1:31" ht="12.75" customHeight="1" thickBot="1" x14ac:dyDescent="0.3">
      <c r="A61" s="69" t="s">
        <v>107</v>
      </c>
      <c r="B61" s="30"/>
      <c r="C61" s="30"/>
      <c r="D61" s="80">
        <f>$H$77</f>
        <v>1.3</v>
      </c>
      <c r="E61" s="30"/>
      <c r="F61" s="45"/>
      <c r="G61" s="31"/>
      <c r="H61" s="30"/>
      <c r="I61" s="72"/>
      <c r="J61" s="73"/>
      <c r="K61" s="73"/>
      <c r="L61" s="73"/>
      <c r="M61" s="73"/>
      <c r="N61" s="73"/>
      <c r="O61" s="73"/>
      <c r="P61" s="73"/>
      <c r="Q61" s="73"/>
      <c r="R61" s="30"/>
      <c r="S61" s="78" t="s">
        <v>143</v>
      </c>
      <c r="T61" s="75">
        <f>IF(AND($D$55&lt;=100,$D$57&lt;=5),1.21,U61)</f>
        <v>1.21</v>
      </c>
      <c r="U61" s="75">
        <f>IF(AND($D$55&lt;=100,$D$57&lt;=11),1.38,V61)</f>
        <v>1.38</v>
      </c>
      <c r="V61" s="75">
        <f>IF(AND($D$55&lt;=100,$D$57&lt;=20),1.48,W61)</f>
        <v>1.48</v>
      </c>
      <c r="W61" s="75">
        <f>IF(AND($D$55&lt;=100,$D$57&lt;=50),1.54,X61)</f>
        <v>1.54</v>
      </c>
      <c r="X61" s="75">
        <f>IF(AND($D$55&lt;=100,$D$57&gt;50),1.58,T62)</f>
        <v>1.1599999999999999</v>
      </c>
      <c r="Y61" s="30"/>
      <c r="Z61" s="30"/>
      <c r="AA61" s="30"/>
      <c r="AB61" s="30"/>
      <c r="AC61" s="30"/>
      <c r="AD61" s="30"/>
      <c r="AE61" s="30"/>
    </row>
    <row r="62" spans="1:31" ht="12.75" customHeight="1" x14ac:dyDescent="0.25">
      <c r="A62" s="81" t="s">
        <v>114</v>
      </c>
      <c r="B62" s="82"/>
      <c r="C62" s="82"/>
      <c r="D62" s="83">
        <f>IF(AND($D$55&lt;=5,$D$57&lt;=5),1.3,$U$57)</f>
        <v>1.3</v>
      </c>
      <c r="E62" s="30"/>
      <c r="F62" s="760" t="s">
        <v>144</v>
      </c>
      <c r="G62" s="761"/>
      <c r="H62" s="762"/>
      <c r="I62" s="72"/>
      <c r="J62" s="76" t="s">
        <v>145</v>
      </c>
      <c r="K62" s="73"/>
      <c r="L62" s="73"/>
      <c r="M62" s="73"/>
      <c r="N62" s="73"/>
      <c r="O62" s="73"/>
      <c r="P62" s="73"/>
      <c r="Q62" s="73"/>
      <c r="R62" s="30"/>
      <c r="S62" s="78" t="s">
        <v>146</v>
      </c>
      <c r="T62" s="75">
        <f>IF(AND($D$55&lt;=200,$D$57&lt;=5),1.16,U62)</f>
        <v>1.1599999999999999</v>
      </c>
      <c r="U62" s="75">
        <f>IF(AND($D$55&lt;=200,$D$57&lt;=11),1.32,V62)</f>
        <v>1.32</v>
      </c>
      <c r="V62" s="75">
        <f>IF(AND($D$55&lt;=200,$D$57&lt;=20),1.41,W62)</f>
        <v>1.41</v>
      </c>
      <c r="W62" s="75">
        <f>IF(AND($D$55&lt;=200,$D$57&lt;=50),1.47,X62)</f>
        <v>1.47</v>
      </c>
      <c r="X62" s="75">
        <f>IF(AND($D$55&lt;=200,$D$57&gt;50),1.51,T63)</f>
        <v>1.0900000000000001</v>
      </c>
      <c r="Y62" s="30"/>
      <c r="Z62" s="30"/>
      <c r="AA62" s="30"/>
      <c r="AB62" s="30"/>
      <c r="AC62" s="30"/>
      <c r="AD62" s="30"/>
      <c r="AE62" s="30"/>
    </row>
    <row r="63" spans="1:31" ht="12.75" customHeight="1" thickBot="1" x14ac:dyDescent="0.3">
      <c r="A63" s="30"/>
      <c r="B63" s="30"/>
      <c r="C63" s="30"/>
      <c r="D63" s="30"/>
      <c r="E63" s="30"/>
      <c r="F63" s="763">
        <f>ROUNDUP(IF(AND(G46&lt;=114664),7200,IF(AND(G46&gt;114664,G46&lt;=523665),13085,IF(AND(G46&gt;523665),G46*0.035,0))),0)</f>
        <v>13085</v>
      </c>
      <c r="G63" s="764"/>
      <c r="H63" s="765"/>
      <c r="I63" s="72"/>
      <c r="J63" s="77">
        <f>ROUNDUP(G46*0.1,0)</f>
        <v>12500</v>
      </c>
      <c r="K63" s="73"/>
      <c r="L63" s="73"/>
      <c r="M63" s="73"/>
      <c r="N63" s="73"/>
      <c r="O63" s="73"/>
      <c r="P63" s="73"/>
      <c r="Q63" s="73"/>
      <c r="R63" s="30"/>
      <c r="S63" s="78" t="s">
        <v>147</v>
      </c>
      <c r="T63" s="75">
        <f>IF(AND($D$55&lt;=500,$D$57&lt;=5),1.09,U63)</f>
        <v>1.0900000000000001</v>
      </c>
      <c r="U63" s="75">
        <f>IF(AND($D$55&lt;=500,$D$57&lt;=11),1.24,V63)</f>
        <v>1.24</v>
      </c>
      <c r="V63" s="75">
        <f>IF(AND($D$55&lt;=500,$D$57&lt;=20),1.33,W63)</f>
        <v>1.33</v>
      </c>
      <c r="W63" s="75">
        <f>IF(AND($D$55&lt;=500,$D$57&lt;=50),1.38,X63)</f>
        <v>1.38</v>
      </c>
      <c r="X63" s="75">
        <f>IF(AND($D$55&lt;=500,$D$57&gt;50),1.41,T64)</f>
        <v>0</v>
      </c>
      <c r="Y63" s="30"/>
      <c r="Z63" s="30"/>
      <c r="AA63" s="30"/>
      <c r="AB63" s="30"/>
      <c r="AC63" s="30"/>
      <c r="AD63" s="30"/>
      <c r="AE63" s="30"/>
    </row>
    <row r="64" spans="1:31" ht="12.75" customHeight="1" x14ac:dyDescent="0.25">
      <c r="A64" s="30"/>
      <c r="B64" s="30"/>
      <c r="C64" s="30"/>
      <c r="D64" s="84" t="s">
        <v>148</v>
      </c>
      <c r="E64" s="85">
        <f>(((PRODUCT(D55,D60,D61,D62)))+D58+(PRODUCT(D56,D59)))</f>
        <v>0</v>
      </c>
      <c r="F64" s="50"/>
      <c r="G64" s="30"/>
      <c r="H64" s="30"/>
      <c r="I64" s="30"/>
      <c r="J64" s="73"/>
      <c r="K64" s="73"/>
      <c r="L64" s="73"/>
      <c r="M64" s="73"/>
      <c r="N64" s="73"/>
      <c r="O64" s="73"/>
      <c r="P64" s="73"/>
      <c r="Q64" s="73"/>
      <c r="R64" s="30"/>
      <c r="S64" s="78" t="s">
        <v>149</v>
      </c>
      <c r="T64" s="75">
        <f>IF(AND($D$55&gt;500,$D$57&lt;=5),1,U64)</f>
        <v>0</v>
      </c>
      <c r="U64" s="75">
        <f>IF(AND($D$55&gt;500,$D$57&lt;=11),1.14,V64)</f>
        <v>0</v>
      </c>
      <c r="V64" s="75">
        <f>IF(AND($D$55&gt;500,$D$57&lt;=20),1.22,W64)</f>
        <v>0</v>
      </c>
      <c r="W64" s="75">
        <f>IF(AND($D$55&gt;500,$D$57&lt;=50),1.27,X64)</f>
        <v>0</v>
      </c>
      <c r="X64" s="75">
        <f>IF(AND($D$55&gt;500,$D$57&gt;50),1.3,S55)</f>
        <v>0</v>
      </c>
      <c r="Y64" s="30"/>
      <c r="Z64" s="30"/>
      <c r="AA64" s="30"/>
      <c r="AB64" s="30"/>
      <c r="AC64" s="30"/>
      <c r="AD64" s="30"/>
      <c r="AE64" s="30"/>
    </row>
    <row r="65" spans="1:31" ht="12.75" customHeight="1" x14ac:dyDescent="0.25">
      <c r="A65" s="72"/>
      <c r="B65" s="72"/>
      <c r="C65" s="72"/>
      <c r="D65" s="30"/>
      <c r="E65" s="86"/>
      <c r="F65" s="50"/>
      <c r="G65" s="752" t="s">
        <v>150</v>
      </c>
      <c r="H65" s="753"/>
      <c r="I65" s="30"/>
      <c r="J65" s="30"/>
      <c r="K65" s="30"/>
      <c r="L65" s="30"/>
      <c r="M65" s="30"/>
      <c r="N65" s="30"/>
      <c r="O65" s="30"/>
      <c r="P65" s="30"/>
      <c r="Q65" s="30"/>
      <c r="R65" s="30"/>
      <c r="S65" s="30"/>
      <c r="T65" s="30"/>
      <c r="U65" s="30"/>
      <c r="V65" s="30"/>
      <c r="W65" s="30"/>
      <c r="X65" s="30"/>
      <c r="Y65" s="30"/>
      <c r="Z65" s="30"/>
      <c r="AA65" s="30"/>
      <c r="AB65" s="30"/>
      <c r="AC65" s="30"/>
      <c r="AD65" s="31"/>
      <c r="AE65" s="30"/>
    </row>
    <row r="66" spans="1:31" ht="12.75" customHeight="1" x14ac:dyDescent="0.25">
      <c r="A66" s="30"/>
      <c r="B66" s="30"/>
      <c r="C66" s="30"/>
      <c r="D66" s="30"/>
      <c r="E66" s="86"/>
      <c r="F66" s="50"/>
      <c r="G66" s="659">
        <f>+E115+IF(E78&gt;0,E78,E64)+E91+E103+E128+E139</f>
        <v>0</v>
      </c>
      <c r="H66" s="660"/>
      <c r="I66" s="30"/>
      <c r="J66" s="30"/>
      <c r="K66" s="30"/>
      <c r="L66" s="30"/>
      <c r="M66" s="30"/>
      <c r="N66" s="30"/>
      <c r="O66" s="30"/>
      <c r="P66" s="30"/>
      <c r="Q66" s="30"/>
      <c r="R66" s="30"/>
      <c r="S66" s="30"/>
      <c r="T66" s="30"/>
      <c r="U66" s="30"/>
      <c r="V66" s="30"/>
      <c r="W66" s="30"/>
      <c r="X66" s="30"/>
      <c r="Y66" s="30"/>
      <c r="Z66" s="30"/>
      <c r="AA66" s="30"/>
      <c r="AB66" s="30"/>
      <c r="AC66" s="30"/>
      <c r="AD66" s="31"/>
      <c r="AE66" s="30"/>
    </row>
    <row r="67" spans="1:31" ht="12.75" customHeight="1" x14ac:dyDescent="0.25">
      <c r="A67" s="30"/>
      <c r="B67" s="30"/>
      <c r="C67" s="30"/>
      <c r="D67" s="30"/>
      <c r="E67" s="86"/>
      <c r="F67" s="43"/>
      <c r="G67" s="30"/>
      <c r="H67" s="30"/>
      <c r="I67" s="30"/>
      <c r="J67" s="30"/>
      <c r="K67" s="30"/>
      <c r="L67" s="30"/>
      <c r="M67" s="30"/>
      <c r="N67" s="30"/>
      <c r="O67" s="30"/>
      <c r="P67" s="30"/>
      <c r="Q67" s="30"/>
      <c r="R67" s="30"/>
      <c r="S67" s="30"/>
      <c r="T67" s="30"/>
      <c r="U67" s="30"/>
      <c r="V67" s="30"/>
      <c r="W67" s="30"/>
      <c r="X67" s="30"/>
      <c r="Y67" s="30"/>
      <c r="Z67" s="30"/>
      <c r="AA67" s="30"/>
      <c r="AB67" s="30"/>
      <c r="AC67" s="30"/>
      <c r="AD67" s="31"/>
      <c r="AE67" s="30"/>
    </row>
    <row r="68" spans="1:31" ht="12.75" customHeight="1" x14ac:dyDescent="0.25">
      <c r="A68" s="30" t="s">
        <v>151</v>
      </c>
      <c r="B68" s="30"/>
      <c r="C68" s="30"/>
      <c r="D68" s="30"/>
      <c r="E68" s="86"/>
      <c r="F68" s="43"/>
      <c r="G68" s="30"/>
      <c r="H68" s="30"/>
      <c r="I68" s="30"/>
      <c r="J68" s="30"/>
      <c r="K68" s="30"/>
      <c r="L68" s="30"/>
      <c r="M68" s="30"/>
      <c r="N68" s="30"/>
      <c r="O68" s="30"/>
      <c r="P68" s="30"/>
      <c r="Q68" s="30"/>
      <c r="R68" s="30"/>
      <c r="S68" s="30"/>
      <c r="T68" s="30"/>
      <c r="U68" s="30"/>
      <c r="V68" s="30"/>
      <c r="W68" s="30"/>
      <c r="X68" s="30"/>
      <c r="Y68" s="30"/>
      <c r="Z68" s="30"/>
      <c r="AA68" s="30"/>
      <c r="AB68" s="30"/>
      <c r="AC68" s="30"/>
      <c r="AD68" s="31"/>
      <c r="AE68" s="30"/>
    </row>
    <row r="69" spans="1:31" ht="12.75" customHeight="1" x14ac:dyDescent="0.25">
      <c r="A69" s="62" t="s">
        <v>117</v>
      </c>
      <c r="B69" s="63"/>
      <c r="C69" s="63"/>
      <c r="D69" s="64">
        <v>0</v>
      </c>
      <c r="E69" s="30"/>
      <c r="F69" s="65"/>
      <c r="G69" s="30"/>
      <c r="H69" s="30"/>
      <c r="I69" s="30"/>
      <c r="J69" s="30"/>
      <c r="K69" s="30"/>
      <c r="L69" s="30"/>
      <c r="M69" s="30"/>
      <c r="N69" s="30"/>
      <c r="O69" s="30"/>
      <c r="P69" s="30"/>
      <c r="Q69" s="30"/>
      <c r="R69" s="30"/>
      <c r="S69" s="30"/>
      <c r="T69" s="68" t="s">
        <v>126</v>
      </c>
      <c r="U69" s="30"/>
      <c r="V69" s="30"/>
      <c r="W69" s="30"/>
      <c r="X69" s="30"/>
      <c r="Y69" s="30"/>
      <c r="Z69" s="30"/>
      <c r="AA69" s="30"/>
      <c r="AB69" s="30"/>
      <c r="AC69" s="30"/>
      <c r="AD69" s="31"/>
      <c r="AE69" s="30"/>
    </row>
    <row r="70" spans="1:31" ht="12.75" customHeight="1" x14ac:dyDescent="0.25">
      <c r="A70" s="69" t="s">
        <v>116</v>
      </c>
      <c r="B70" s="30"/>
      <c r="C70" s="30"/>
      <c r="D70" s="70">
        <v>0</v>
      </c>
      <c r="E70" s="30"/>
      <c r="F70" s="45"/>
      <c r="G70" s="30"/>
      <c r="H70" s="30"/>
      <c r="I70" s="30"/>
      <c r="J70" s="30"/>
      <c r="K70" s="30"/>
      <c r="L70" s="30"/>
      <c r="M70" s="30"/>
      <c r="N70" s="30"/>
      <c r="O70" s="30"/>
      <c r="P70" s="30"/>
      <c r="Q70" s="30"/>
      <c r="R70" s="30"/>
      <c r="S70" s="68" t="s">
        <v>127</v>
      </c>
      <c r="T70" s="68" t="s">
        <v>128</v>
      </c>
      <c r="U70" s="68" t="s">
        <v>129</v>
      </c>
      <c r="V70" s="68" t="s">
        <v>130</v>
      </c>
      <c r="W70" s="68" t="s">
        <v>131</v>
      </c>
      <c r="X70" s="68" t="s">
        <v>132</v>
      </c>
      <c r="Y70" s="30"/>
      <c r="Z70" s="30"/>
      <c r="AA70" s="30"/>
      <c r="AB70" s="30"/>
      <c r="AC70" s="30"/>
      <c r="AD70" s="31"/>
      <c r="AE70" s="30"/>
    </row>
    <row r="71" spans="1:31" ht="12.75" customHeight="1" x14ac:dyDescent="0.25">
      <c r="A71" s="69" t="s">
        <v>133</v>
      </c>
      <c r="B71" s="30"/>
      <c r="C71" s="30"/>
      <c r="D71" s="70">
        <v>0</v>
      </c>
      <c r="E71" s="30"/>
      <c r="F71" s="65"/>
      <c r="G71" s="661" t="s">
        <v>152</v>
      </c>
      <c r="H71" s="662"/>
      <c r="I71" s="662"/>
      <c r="J71" s="667">
        <v>500000</v>
      </c>
      <c r="K71" s="668"/>
      <c r="L71" s="30"/>
      <c r="M71" s="30"/>
      <c r="N71" s="30"/>
      <c r="O71" s="30"/>
      <c r="P71" s="30"/>
      <c r="Q71" s="30"/>
      <c r="R71" s="30"/>
      <c r="S71" s="74" t="s">
        <v>134</v>
      </c>
      <c r="T71" s="75">
        <f>IF(AND($D$69&lt;=5,$D$71&lt;=5),1.3,U71)</f>
        <v>1.3</v>
      </c>
      <c r="U71" s="75">
        <f>IF(AND($D$69&lt;=5,$D$71&lt;=11),1.48,V71)</f>
        <v>1.48</v>
      </c>
      <c r="V71" s="75">
        <f>IF(AND($D$69&lt;=5,$D$71&lt;=20),1.59,W71)</f>
        <v>1.59</v>
      </c>
      <c r="W71" s="75">
        <f>IF(AND($D$69&lt;=5,$D$71&lt;=50),1.65,X71)</f>
        <v>1.65</v>
      </c>
      <c r="X71" s="75">
        <f>IF(AND($D$69&lt;=5,$D$71&gt;50),1.69,T73)</f>
        <v>1.28</v>
      </c>
      <c r="Y71" s="30"/>
      <c r="Z71" s="30"/>
      <c r="AA71" s="30"/>
      <c r="AB71" s="30"/>
      <c r="AC71" s="30"/>
      <c r="AD71" s="31"/>
      <c r="AE71" s="30"/>
    </row>
    <row r="72" spans="1:31" ht="12.75" customHeight="1" x14ac:dyDescent="0.25">
      <c r="A72" s="69" t="s">
        <v>135</v>
      </c>
      <c r="B72" s="30"/>
      <c r="C72" s="30"/>
      <c r="D72" s="70">
        <v>0</v>
      </c>
      <c r="E72" s="30"/>
      <c r="F72" s="65"/>
      <c r="G72" s="663"/>
      <c r="H72" s="664"/>
      <c r="I72" s="664"/>
      <c r="J72" s="669"/>
      <c r="K72" s="670"/>
      <c r="L72" s="30"/>
      <c r="M72" s="30"/>
      <c r="N72" s="30"/>
      <c r="O72" s="30"/>
      <c r="P72" s="30"/>
      <c r="Q72" s="30"/>
      <c r="R72" s="30"/>
      <c r="S72" s="74"/>
      <c r="T72" s="75"/>
      <c r="U72" s="75"/>
      <c r="V72" s="75"/>
      <c r="W72" s="75"/>
      <c r="X72" s="75"/>
      <c r="Y72" s="30"/>
      <c r="Z72" s="30"/>
      <c r="AA72" s="30"/>
      <c r="AB72" s="30"/>
      <c r="AC72" s="30"/>
      <c r="AD72" s="31"/>
      <c r="AE72" s="30"/>
    </row>
    <row r="73" spans="1:31" ht="12.75" customHeight="1" x14ac:dyDescent="0.25">
      <c r="A73" s="69" t="s">
        <v>138</v>
      </c>
      <c r="B73" s="30"/>
      <c r="C73" s="30"/>
      <c r="D73" s="276">
        <f>K89</f>
        <v>40000</v>
      </c>
      <c r="E73" s="30"/>
      <c r="F73" s="65"/>
      <c r="G73" s="87"/>
      <c r="H73" s="88"/>
      <c r="I73" s="89"/>
      <c r="J73" s="30"/>
      <c r="K73" s="30"/>
      <c r="L73" s="30"/>
      <c r="M73" s="30"/>
      <c r="N73" s="30"/>
      <c r="O73" s="30"/>
      <c r="P73" s="30"/>
      <c r="Q73" s="30"/>
      <c r="R73" s="30"/>
      <c r="S73" s="78" t="s">
        <v>140</v>
      </c>
      <c r="T73" s="75">
        <f>IF(AND($D$69&lt;=10,$D$71&lt;=5),1.28,U73)</f>
        <v>1.28</v>
      </c>
      <c r="U73" s="75">
        <f>IF(AND($D$69&lt;=10,$D$71&lt;=11),1.46,V73)</f>
        <v>1.46</v>
      </c>
      <c r="V73" s="75">
        <f>IF(AND($D$69&lt;=10,$D$71&lt;=20),1.56,W73)</f>
        <v>1.56</v>
      </c>
      <c r="W73" s="75">
        <f>IF(AND($D$69&lt;=10,$D$71&lt;=50),1.62,X73)</f>
        <v>1.62</v>
      </c>
      <c r="X73" s="75">
        <f>IF(AND($D$69=10,$D$71&gt;50),1.66,T74)</f>
        <v>1.25</v>
      </c>
      <c r="Y73" s="30"/>
      <c r="Z73" s="30"/>
      <c r="AA73" s="30"/>
      <c r="AB73" s="30"/>
      <c r="AC73" s="30"/>
      <c r="AD73" s="31"/>
      <c r="AE73" s="30"/>
    </row>
    <row r="74" spans="1:31" ht="12.75" customHeight="1" x14ac:dyDescent="0.25">
      <c r="A74" s="69" t="s">
        <v>141</v>
      </c>
      <c r="B74" s="30"/>
      <c r="C74" s="30"/>
      <c r="D74" s="276">
        <f>K90</f>
        <v>180000</v>
      </c>
      <c r="E74" s="30"/>
      <c r="F74" s="45"/>
      <c r="G74" s="30"/>
      <c r="H74" s="30"/>
      <c r="I74" s="30"/>
      <c r="J74" s="30"/>
      <c r="K74" s="30"/>
      <c r="L74" s="30"/>
      <c r="M74" s="30"/>
      <c r="N74" s="30"/>
      <c r="O74" s="30"/>
      <c r="P74" s="30"/>
      <c r="Q74" s="30"/>
      <c r="R74" s="30"/>
      <c r="S74" s="78" t="s">
        <v>142</v>
      </c>
      <c r="T74" s="75">
        <f>IF(AND($D$69&lt;=50,$D$71&lt;=5),1.25,U74)</f>
        <v>1.25</v>
      </c>
      <c r="U74" s="75">
        <f>IF(AND($D$69&lt;=50,$D$71&lt;=11),1.43,V74)</f>
        <v>1.43</v>
      </c>
      <c r="V74" s="75">
        <f>IF(AND($D$69&lt;=50,$D$71&lt;=20),1.53,W74)</f>
        <v>1.53</v>
      </c>
      <c r="W74" s="75">
        <f>IF(AND($D$69&lt;=50,$D$71&lt;=50),1.59,X74)</f>
        <v>1.59</v>
      </c>
      <c r="X74" s="75">
        <f>IF(AND($D$69&lt;=50,$D$71&gt;50),1.63,T75)</f>
        <v>1.21</v>
      </c>
      <c r="Y74" s="30"/>
      <c r="Z74" s="30"/>
      <c r="AA74" s="30"/>
      <c r="AB74" s="30"/>
      <c r="AC74" s="30"/>
      <c r="AD74" s="31"/>
      <c r="AE74" s="30"/>
    </row>
    <row r="75" spans="1:31" ht="12.75" customHeight="1" x14ac:dyDescent="0.25">
      <c r="A75" s="69" t="s">
        <v>107</v>
      </c>
      <c r="B75" s="30"/>
      <c r="C75" s="30"/>
      <c r="D75" s="80">
        <f>$H$77</f>
        <v>1.3</v>
      </c>
      <c r="E75" s="30"/>
      <c r="F75" s="45"/>
      <c r="G75" s="30"/>
      <c r="H75" s="30"/>
      <c r="I75" s="30"/>
      <c r="J75" s="30"/>
      <c r="K75" s="30"/>
      <c r="L75" s="30"/>
      <c r="M75" s="30"/>
      <c r="N75" s="30"/>
      <c r="O75" s="30"/>
      <c r="P75" s="30"/>
      <c r="Q75" s="30"/>
      <c r="R75" s="30"/>
      <c r="S75" s="78" t="s">
        <v>143</v>
      </c>
      <c r="T75" s="75">
        <f>IF(AND($D$69&lt;=100,$D$71&lt;=5),1.21,U75)</f>
        <v>1.21</v>
      </c>
      <c r="U75" s="75">
        <f>IF(AND($D$69&lt;=100,$D$71&lt;=11),1.38,V75)</f>
        <v>1.38</v>
      </c>
      <c r="V75" s="75">
        <f>IF(AND($D$69&lt;=100,$D$71&lt;=20),1.48,W75)</f>
        <v>1.48</v>
      </c>
      <c r="W75" s="75">
        <f>IF(AND($D$69&lt;=100,$D$71&lt;=50),1.54,X75)</f>
        <v>1.54</v>
      </c>
      <c r="X75" s="75">
        <f>IF(AND($D$69&lt;=100,$D$71&gt;50),1.58,T76)</f>
        <v>1.1599999999999999</v>
      </c>
      <c r="Y75" s="30"/>
      <c r="Z75" s="30"/>
      <c r="AA75" s="30"/>
      <c r="AB75" s="30"/>
      <c r="AC75" s="30"/>
      <c r="AD75" s="31"/>
      <c r="AE75" s="30"/>
    </row>
    <row r="76" spans="1:31" ht="12.75" customHeight="1" x14ac:dyDescent="0.25">
      <c r="A76" s="81" t="s">
        <v>114</v>
      </c>
      <c r="B76" s="82"/>
      <c r="C76" s="82"/>
      <c r="D76" s="83">
        <f>IF(AND($D$69&lt;=5,$D$71&lt;=5),1.3,$U$71)</f>
        <v>1.3</v>
      </c>
      <c r="E76" s="30"/>
      <c r="F76" s="50"/>
      <c r="G76" s="30"/>
      <c r="H76" s="30"/>
      <c r="I76" s="30"/>
      <c r="J76" s="30"/>
      <c r="K76" s="30"/>
      <c r="L76" s="30"/>
      <c r="M76" s="30"/>
      <c r="N76" s="30"/>
      <c r="O76" s="30"/>
      <c r="P76" s="30"/>
      <c r="Q76" s="30"/>
      <c r="R76" s="30"/>
      <c r="S76" s="78" t="s">
        <v>146</v>
      </c>
      <c r="T76" s="75">
        <f>IF(AND($D$69&lt;=200,$D$71&lt;=5),1.16,U76)</f>
        <v>1.1599999999999999</v>
      </c>
      <c r="U76" s="75">
        <f>IF(AND($D$69&lt;=200,$D$71&lt;=11),1.32,V76)</f>
        <v>1.32</v>
      </c>
      <c r="V76" s="75">
        <f>IF(AND($D$69&lt;=200,$D$71&lt;=20),1.41,W76)</f>
        <v>1.41</v>
      </c>
      <c r="W76" s="75">
        <f>IF(AND($D$69&lt;=200,$D$71&lt;=50),1.47,X76)</f>
        <v>1.47</v>
      </c>
      <c r="X76" s="75">
        <f>IF(AND($D$69&lt;=200,$D$71&gt;50),1.51,T77)</f>
        <v>1.0900000000000001</v>
      </c>
      <c r="Y76" s="30"/>
      <c r="Z76" s="30"/>
      <c r="AA76" s="30"/>
      <c r="AB76" s="30"/>
      <c r="AC76" s="30"/>
      <c r="AD76" s="31"/>
      <c r="AE76" s="30"/>
    </row>
    <row r="77" spans="1:31" ht="22.5" customHeight="1" x14ac:dyDescent="0.25">
      <c r="A77" s="30"/>
      <c r="B77" s="30"/>
      <c r="C77" s="30"/>
      <c r="D77" s="30"/>
      <c r="E77" s="30"/>
      <c r="F77" s="50"/>
      <c r="G77" s="90" t="s">
        <v>107</v>
      </c>
      <c r="H77" s="91">
        <v>1.3</v>
      </c>
      <c r="I77" s="30"/>
      <c r="J77" s="92"/>
      <c r="K77" s="92"/>
      <c r="L77" s="92"/>
      <c r="M77" s="92"/>
      <c r="N77" s="92"/>
      <c r="O77" s="92"/>
      <c r="P77" s="92"/>
      <c r="Q77" s="92"/>
      <c r="R77" s="92"/>
      <c r="S77" s="93" t="s">
        <v>147</v>
      </c>
      <c r="T77" s="94">
        <f>IF(AND($D$69&lt;=500,$D$71&lt;=5),1.09,U77)</f>
        <v>1.0900000000000001</v>
      </c>
      <c r="U77" s="94">
        <f>IF(AND($D$69&lt;=500,$D$71&lt;=11),1.24,V77)</f>
        <v>1.24</v>
      </c>
      <c r="V77" s="94">
        <f>IF(AND($D$69&lt;=500,$D$71&lt;=20),1.33,W77)</f>
        <v>1.33</v>
      </c>
      <c r="W77" s="94">
        <f>IF(AND($D$69&lt;=500,$D$71&lt;=50),1.38,X77)</f>
        <v>1.38</v>
      </c>
      <c r="X77" s="94">
        <f>IF(AND($D$69&lt;=500,$D$71&gt;50),1.41,T78)</f>
        <v>0</v>
      </c>
      <c r="Y77" s="92"/>
      <c r="Z77" s="92"/>
      <c r="AA77" s="92"/>
      <c r="AB77" s="92"/>
      <c r="AC77" s="92"/>
      <c r="AD77" s="92"/>
      <c r="AE77" s="92"/>
    </row>
    <row r="78" spans="1:31" ht="12.75" customHeight="1" x14ac:dyDescent="0.25">
      <c r="A78" s="30"/>
      <c r="B78" s="30"/>
      <c r="C78" s="30"/>
      <c r="D78" s="95" t="s">
        <v>153</v>
      </c>
      <c r="E78" s="85">
        <f>(((PRODUCT(D69,D74,D75,D76)))+D72+(PRODUCT(D70,D73)))</f>
        <v>0</v>
      </c>
      <c r="F78" s="50"/>
      <c r="G78" s="30"/>
      <c r="H78" s="30"/>
      <c r="I78" s="30"/>
      <c r="J78" s="30"/>
      <c r="K78" s="30"/>
      <c r="L78" s="30"/>
      <c r="M78" s="30"/>
      <c r="N78" s="30"/>
      <c r="O78" s="30"/>
      <c r="P78" s="30"/>
      <c r="Q78" s="30"/>
      <c r="R78" s="30"/>
      <c r="S78" s="78" t="s">
        <v>149</v>
      </c>
      <c r="T78" s="75">
        <f>IF(AND($D$69&gt;500,$D$71&lt;=5),1,U78)</f>
        <v>0</v>
      </c>
      <c r="U78" s="75">
        <f>IF(AND($D$69&gt;500,$D$71&lt;=11),1.14,V78)</f>
        <v>0</v>
      </c>
      <c r="V78" s="75">
        <f>IF(AND($D$69&gt;500,$D$71&lt;=20),1.22,W78)</f>
        <v>0</v>
      </c>
      <c r="W78" s="75">
        <f>IF(AND($D$69&gt;500,$D$71&lt;=50),1.27,X78)</f>
        <v>0</v>
      </c>
      <c r="X78" s="75">
        <f>IF(AND($D$69&gt;500,$D$71&gt;50),1.3,S69)</f>
        <v>0</v>
      </c>
      <c r="Y78" s="30"/>
      <c r="Z78" s="30"/>
      <c r="AA78" s="30"/>
      <c r="AB78" s="30"/>
      <c r="AC78" s="30"/>
      <c r="AD78" s="31"/>
      <c r="AE78" s="30"/>
    </row>
    <row r="79" spans="1:31" ht="12.75" customHeight="1" x14ac:dyDescent="0.25">
      <c r="A79" s="72"/>
      <c r="B79" s="72"/>
      <c r="C79" s="72"/>
      <c r="D79" s="30"/>
      <c r="E79" s="86"/>
      <c r="F79" s="50"/>
      <c r="G79" s="30"/>
      <c r="H79" s="30"/>
      <c r="I79" s="30"/>
      <c r="J79" s="30"/>
      <c r="K79" s="30"/>
      <c r="L79" s="30"/>
      <c r="M79" s="30"/>
      <c r="N79" s="30"/>
      <c r="O79" s="30"/>
      <c r="P79" s="30"/>
      <c r="Q79" s="30"/>
      <c r="R79" s="30"/>
      <c r="S79" s="30"/>
      <c r="T79" s="30"/>
      <c r="U79" s="30"/>
      <c r="V79" s="30"/>
      <c r="W79" s="30"/>
      <c r="X79" s="30"/>
      <c r="Y79" s="30"/>
      <c r="Z79" s="30"/>
      <c r="AA79" s="30"/>
      <c r="AB79" s="30"/>
      <c r="AC79" s="30"/>
      <c r="AD79" s="31"/>
      <c r="AE79" s="30"/>
    </row>
    <row r="80" spans="1:31" ht="12.75" customHeight="1" x14ac:dyDescent="0.25">
      <c r="A80" s="30"/>
      <c r="B80" s="30"/>
      <c r="C80" s="30"/>
      <c r="D80" s="30"/>
      <c r="E80" s="86"/>
      <c r="F80" s="43"/>
      <c r="G80" s="30"/>
      <c r="H80" s="30"/>
      <c r="I80" s="30"/>
      <c r="J80" s="30"/>
      <c r="K80" s="30"/>
      <c r="L80" s="30"/>
      <c r="M80" s="30"/>
      <c r="N80" s="30"/>
      <c r="O80" s="30"/>
      <c r="P80" s="30"/>
      <c r="Q80" s="30"/>
      <c r="R80" s="30"/>
      <c r="S80" s="30"/>
      <c r="T80" s="30"/>
      <c r="U80" s="30"/>
      <c r="V80" s="30"/>
      <c r="W80" s="30"/>
      <c r="X80" s="30"/>
      <c r="Y80" s="30"/>
      <c r="Z80" s="30"/>
      <c r="AA80" s="30"/>
      <c r="AB80" s="30"/>
      <c r="AC80" s="30"/>
      <c r="AD80" s="31"/>
      <c r="AE80" s="30"/>
    </row>
    <row r="81" spans="1:31" ht="12.75" customHeight="1" x14ac:dyDescent="0.25">
      <c r="A81" s="30" t="s">
        <v>154</v>
      </c>
      <c r="B81" s="30"/>
      <c r="C81" s="30"/>
      <c r="D81" s="30"/>
      <c r="E81" s="86"/>
      <c r="F81" s="50"/>
      <c r="G81" s="30"/>
      <c r="H81" s="30"/>
      <c r="I81" s="30"/>
      <c r="J81" s="96"/>
      <c r="K81" s="96"/>
      <c r="L81" s="96"/>
      <c r="M81" s="30"/>
      <c r="N81" s="425"/>
      <c r="O81" s="30"/>
      <c r="P81" s="30"/>
      <c r="Q81" s="30"/>
      <c r="R81" s="425"/>
      <c r="S81" s="75"/>
      <c r="T81" s="75"/>
      <c r="U81" s="75"/>
      <c r="V81" s="75"/>
      <c r="W81" s="75"/>
      <c r="X81" s="75"/>
      <c r="Y81" s="75"/>
      <c r="Z81" s="75"/>
      <c r="AA81" s="75"/>
      <c r="AB81" s="75"/>
      <c r="AC81" s="75"/>
      <c r="AD81" s="75"/>
      <c r="AE81" s="30"/>
    </row>
    <row r="82" spans="1:31" ht="12.75" customHeight="1" x14ac:dyDescent="0.25">
      <c r="A82" s="62" t="s">
        <v>117</v>
      </c>
      <c r="B82" s="63"/>
      <c r="C82" s="63"/>
      <c r="D82" s="64">
        <v>0</v>
      </c>
      <c r="E82" s="86"/>
      <c r="F82" s="711" t="s">
        <v>640</v>
      </c>
      <c r="G82" s="712"/>
      <c r="H82" s="712"/>
      <c r="I82" s="713"/>
      <c r="J82" s="97"/>
      <c r="K82" s="97"/>
      <c r="L82" s="98"/>
      <c r="M82" s="30"/>
      <c r="N82" s="30"/>
      <c r="O82" s="30"/>
      <c r="P82" s="30"/>
      <c r="Q82" s="30"/>
      <c r="R82" s="30"/>
      <c r="S82" s="30"/>
      <c r="T82" s="68" t="s">
        <v>126</v>
      </c>
      <c r="U82" s="30"/>
      <c r="V82" s="30"/>
      <c r="W82" s="30"/>
      <c r="X82" s="30"/>
      <c r="Y82" s="30"/>
      <c r="Z82" s="30"/>
      <c r="AA82" s="30"/>
      <c r="AB82" s="30"/>
      <c r="AC82" s="30"/>
      <c r="AD82" s="31"/>
      <c r="AE82" s="30"/>
    </row>
    <row r="83" spans="1:31" ht="12.75" customHeight="1" x14ac:dyDescent="0.25">
      <c r="A83" s="69" t="s">
        <v>116</v>
      </c>
      <c r="B83" s="30"/>
      <c r="C83" s="30"/>
      <c r="D83" s="70">
        <v>0</v>
      </c>
      <c r="E83" s="86"/>
      <c r="F83" s="714"/>
      <c r="G83" s="715"/>
      <c r="H83" s="715"/>
      <c r="I83" s="716"/>
      <c r="J83" s="97"/>
      <c r="K83" s="425"/>
      <c r="L83" s="98"/>
      <c r="M83" s="30"/>
      <c r="N83" s="71"/>
      <c r="O83" s="30"/>
      <c r="P83" s="30"/>
      <c r="Q83" s="30"/>
      <c r="R83" s="30"/>
      <c r="S83" s="68" t="s">
        <v>127</v>
      </c>
      <c r="T83" s="68" t="s">
        <v>128</v>
      </c>
      <c r="U83" s="68" t="s">
        <v>129</v>
      </c>
      <c r="V83" s="68" t="s">
        <v>130</v>
      </c>
      <c r="W83" s="68" t="s">
        <v>131</v>
      </c>
      <c r="X83" s="68" t="s">
        <v>132</v>
      </c>
      <c r="Y83" s="30"/>
      <c r="Z83" s="30"/>
      <c r="AA83" s="30"/>
      <c r="AB83" s="30"/>
      <c r="AC83" s="30"/>
      <c r="AD83" s="31"/>
      <c r="AE83" s="30"/>
    </row>
    <row r="84" spans="1:31" ht="12.75" customHeight="1" x14ac:dyDescent="0.25">
      <c r="A84" s="69" t="s">
        <v>133</v>
      </c>
      <c r="B84" s="30"/>
      <c r="C84" s="30"/>
      <c r="D84" s="70">
        <v>0</v>
      </c>
      <c r="E84" s="86"/>
      <c r="F84" s="766">
        <f>'IMPRIMIR anexas'!$O$50</f>
        <v>0</v>
      </c>
      <c r="G84" s="767"/>
      <c r="H84" s="767"/>
      <c r="I84" s="768"/>
      <c r="J84" s="97"/>
      <c r="K84" s="425"/>
      <c r="L84" s="98"/>
      <c r="M84" s="30"/>
      <c r="N84" s="73"/>
      <c r="O84" s="30"/>
      <c r="P84" s="30"/>
      <c r="Q84" s="30"/>
      <c r="R84" s="30"/>
      <c r="S84" s="74" t="s">
        <v>134</v>
      </c>
      <c r="T84" s="75">
        <f>IF(AND($D$82&lt;=5,$D$82&lt;=5),1.3,U84)</f>
        <v>1.3</v>
      </c>
      <c r="U84" s="75">
        <f>IF(AND($D$82&lt;=5,$D$84&lt;=11),1.48,V84)</f>
        <v>1.48</v>
      </c>
      <c r="V84" s="75">
        <f>IF(AND($D$82&lt;=5,$D$84&lt;=20),1.59,W84)</f>
        <v>1.59</v>
      </c>
      <c r="W84" s="75">
        <f>IF(AND($D$82&lt;=5,$D$84&lt;=50),1.65,X84)</f>
        <v>1.65</v>
      </c>
      <c r="X84" s="75">
        <f>IF(AND($D$82&lt;=5,$D$84&gt;50),1.69,T86)</f>
        <v>1.28</v>
      </c>
      <c r="Y84" s="30"/>
      <c r="Z84" s="30"/>
      <c r="AA84" s="30"/>
      <c r="AB84" s="30"/>
      <c r="AC84" s="30"/>
      <c r="AD84" s="31"/>
      <c r="AE84" s="30"/>
    </row>
    <row r="85" spans="1:31" ht="12.75" customHeight="1" x14ac:dyDescent="0.25">
      <c r="A85" s="69" t="s">
        <v>135</v>
      </c>
      <c r="B85" s="30"/>
      <c r="C85" s="30"/>
      <c r="D85" s="70">
        <v>0</v>
      </c>
      <c r="E85" s="86"/>
      <c r="F85" s="769"/>
      <c r="G85" s="770"/>
      <c r="H85" s="770"/>
      <c r="I85" s="771"/>
      <c r="J85" s="73"/>
      <c r="K85" s="73"/>
      <c r="L85" s="73"/>
      <c r="M85" s="73"/>
      <c r="N85" s="73"/>
      <c r="O85" s="73"/>
      <c r="P85" s="73"/>
      <c r="Q85" s="73"/>
      <c r="R85" s="30"/>
      <c r="S85" s="74"/>
      <c r="T85" s="75"/>
      <c r="U85" s="75"/>
      <c r="V85" s="75"/>
      <c r="W85" s="75"/>
      <c r="X85" s="75"/>
      <c r="Y85" s="30"/>
      <c r="Z85" s="30"/>
      <c r="AA85" s="30"/>
      <c r="AB85" s="30"/>
      <c r="AC85" s="30"/>
      <c r="AD85" s="31"/>
      <c r="AE85" s="30"/>
    </row>
    <row r="86" spans="1:31" ht="12.75" customHeight="1" x14ac:dyDescent="0.25">
      <c r="A86" s="69" t="s">
        <v>138</v>
      </c>
      <c r="B86" s="30"/>
      <c r="C86" s="30"/>
      <c r="D86" s="276">
        <f>K89</f>
        <v>40000</v>
      </c>
      <c r="E86" s="86"/>
      <c r="F86" s="65"/>
      <c r="G86" s="30"/>
      <c r="H86" s="30"/>
      <c r="I86" s="30"/>
      <c r="J86" s="73"/>
      <c r="K86" s="73"/>
      <c r="L86" s="73"/>
      <c r="M86" s="73"/>
      <c r="N86" s="73"/>
      <c r="O86" s="73"/>
      <c r="P86" s="73"/>
      <c r="Q86" s="73"/>
      <c r="R86" s="30"/>
      <c r="S86" s="78" t="s">
        <v>140</v>
      </c>
      <c r="T86" s="75">
        <f>IF(AND($D$82&lt;=10,$D$84&lt;=5),1.28,U86)</f>
        <v>1.28</v>
      </c>
      <c r="U86" s="75">
        <f>IF(AND($D$82&lt;=10,$D$84&lt;=11),1.46,V86)</f>
        <v>1.46</v>
      </c>
      <c r="V86" s="75">
        <f>IF(AND($D$82&lt;=10,$D$84&lt;=20),1.56,W86)</f>
        <v>1.56</v>
      </c>
      <c r="W86" s="75">
        <f>IF(AND($D$82&lt;=10,$D$84&lt;=50),1.62,X86)</f>
        <v>1.62</v>
      </c>
      <c r="X86" s="75">
        <f>IF(AND($D$82&lt;=10,$D$84&gt;50),1.66,T87)</f>
        <v>1.25</v>
      </c>
      <c r="Y86" s="30"/>
      <c r="Z86" s="30"/>
      <c r="AA86" s="30"/>
      <c r="AB86" s="30"/>
      <c r="AC86" s="30"/>
      <c r="AD86" s="31"/>
      <c r="AE86" s="30"/>
    </row>
    <row r="87" spans="1:31" ht="12.75" customHeight="1" x14ac:dyDescent="0.25">
      <c r="A87" s="69" t="s">
        <v>141</v>
      </c>
      <c r="B87" s="30"/>
      <c r="C87" s="30"/>
      <c r="D87" s="276">
        <f>K90</f>
        <v>180000</v>
      </c>
      <c r="E87" s="86"/>
      <c r="F87" s="45"/>
      <c r="G87" s="30"/>
      <c r="H87" s="30"/>
      <c r="I87" s="30"/>
      <c r="J87" s="308" t="s">
        <v>155</v>
      </c>
      <c r="K87" s="275">
        <v>25000</v>
      </c>
      <c r="L87" s="30"/>
      <c r="M87" s="73"/>
      <c r="N87" s="73"/>
      <c r="O87" s="73"/>
      <c r="P87" s="73"/>
      <c r="Q87" s="73"/>
      <c r="R87" s="30"/>
      <c r="S87" s="78" t="s">
        <v>142</v>
      </c>
      <c r="T87" s="75">
        <f>IF(AND($D$82&lt;=50,$D$84&lt;=5),1.25,U87)</f>
        <v>1.25</v>
      </c>
      <c r="U87" s="75">
        <f>IF(AND($D$82&lt;=50,$D$84&lt;=11),1.43,V87)</f>
        <v>1.43</v>
      </c>
      <c r="V87" s="75">
        <f>IF(AND($D$82&lt;=50,$D$84&lt;=20),1.53,W87)</f>
        <v>1.53</v>
      </c>
      <c r="W87" s="75">
        <f>IF(AND($D$82&lt;=50,$D$84&lt;=50),1.59,X87)</f>
        <v>1.59</v>
      </c>
      <c r="X87" s="75">
        <f>IF(AND($D$82&lt;=50,$D$84&gt;50),1.63,T88)</f>
        <v>1.21</v>
      </c>
      <c r="Y87" s="30"/>
      <c r="Z87" s="30"/>
      <c r="AA87" s="30"/>
      <c r="AB87" s="30"/>
      <c r="AC87" s="30"/>
      <c r="AD87" s="31"/>
      <c r="AE87" s="30"/>
    </row>
    <row r="88" spans="1:31" ht="12.75" customHeight="1" x14ac:dyDescent="0.25">
      <c r="A88" s="69" t="s">
        <v>107</v>
      </c>
      <c r="B88" s="30"/>
      <c r="C88" s="30"/>
      <c r="D88" s="80">
        <f>$H$77</f>
        <v>1.3</v>
      </c>
      <c r="E88" s="86"/>
      <c r="F88" s="45"/>
      <c r="G88" s="30"/>
      <c r="H88" s="30"/>
      <c r="I88" s="72"/>
      <c r="J88" s="308" t="s">
        <v>156</v>
      </c>
      <c r="K88" s="275">
        <v>137500</v>
      </c>
      <c r="L88" s="30"/>
      <c r="M88" s="73"/>
      <c r="N88" s="73"/>
      <c r="O88" s="73"/>
      <c r="P88" s="73"/>
      <c r="Q88" s="73"/>
      <c r="R88" s="30"/>
      <c r="S88" s="78" t="s">
        <v>143</v>
      </c>
      <c r="T88" s="75">
        <f>IF(AND($D$82&lt;=100,$D$84&lt;=5),1.21,U88)</f>
        <v>1.21</v>
      </c>
      <c r="U88" s="75">
        <f>IF(AND($D$82&lt;=100,$D$84&lt;=11),1.38,V88)</f>
        <v>1.38</v>
      </c>
      <c r="V88" s="75">
        <f>IF(AND($D$82&lt;=100,$D$84&lt;=20),1.48,W88)</f>
        <v>1.48</v>
      </c>
      <c r="W88" s="75">
        <f>IF(AND($D$82&lt;=100,$D$84&lt;=50),1.54,X88)</f>
        <v>1.54</v>
      </c>
      <c r="X88" s="75">
        <f>IF(AND($D$82&lt;=100,$D$84&gt;50),1.58,T89)</f>
        <v>1.1599999999999999</v>
      </c>
      <c r="Y88" s="30"/>
      <c r="Z88" s="30"/>
      <c r="AA88" s="30"/>
      <c r="AB88" s="30"/>
      <c r="AC88" s="30"/>
      <c r="AD88" s="31"/>
      <c r="AE88" s="30"/>
    </row>
    <row r="89" spans="1:31" ht="12.75" customHeight="1" x14ac:dyDescent="0.25">
      <c r="A89" s="81" t="s">
        <v>114</v>
      </c>
      <c r="B89" s="82"/>
      <c r="C89" s="82"/>
      <c r="D89" s="83">
        <f>IF(AND($D$82&lt;=5,$D$84&lt;=5),1.3,$U$84)</f>
        <v>1.3</v>
      </c>
      <c r="E89" s="86"/>
      <c r="F89" s="50"/>
      <c r="G89" s="30"/>
      <c r="H89" s="30"/>
      <c r="I89" s="72"/>
      <c r="J89" s="308" t="s">
        <v>157</v>
      </c>
      <c r="K89" s="276">
        <v>40000</v>
      </c>
      <c r="L89" s="30"/>
      <c r="M89" s="73"/>
      <c r="N89" s="73"/>
      <c r="O89" s="73"/>
      <c r="P89" s="73"/>
      <c r="Q89" s="73"/>
      <c r="R89" s="30"/>
      <c r="S89" s="78" t="s">
        <v>146</v>
      </c>
      <c r="T89" s="75">
        <f>IF(AND($D$82&lt;=200,$D$84&lt;=5),1.16,U89)</f>
        <v>1.1599999999999999</v>
      </c>
      <c r="U89" s="75">
        <f>IF(AND($D$82&lt;=200,$D$84&lt;=11),1.32,V89)</f>
        <v>1.32</v>
      </c>
      <c r="V89" s="75">
        <f>IF(AND($D$82&lt;=200,$D$84&lt;=20),1.41,W89)</f>
        <v>1.41</v>
      </c>
      <c r="W89" s="75">
        <f>IF(AND($D$82&lt;=200,$D$84&lt;=50),1.47,X89)</f>
        <v>1.47</v>
      </c>
      <c r="X89" s="75">
        <f>IF(AND($D$82&lt;=200,$D$84&gt;50),1.51,T90)</f>
        <v>1.0900000000000001</v>
      </c>
      <c r="Y89" s="30"/>
      <c r="Z89" s="30"/>
      <c r="AA89" s="30"/>
      <c r="AB89" s="30"/>
      <c r="AC89" s="30"/>
      <c r="AD89" s="31"/>
      <c r="AE89" s="30"/>
    </row>
    <row r="90" spans="1:31" ht="12.75" customHeight="1" x14ac:dyDescent="0.25">
      <c r="A90" s="30"/>
      <c r="B90" s="30"/>
      <c r="C90" s="30"/>
      <c r="D90" s="30"/>
      <c r="E90" s="86"/>
      <c r="F90" s="50"/>
      <c r="G90" s="30"/>
      <c r="H90" s="30"/>
      <c r="I90" s="72"/>
      <c r="J90" s="308" t="s">
        <v>117</v>
      </c>
      <c r="K90" s="276">
        <v>180000</v>
      </c>
      <c r="L90" s="30"/>
      <c r="M90" s="73"/>
      <c r="N90" s="73"/>
      <c r="O90" s="73"/>
      <c r="P90" s="73"/>
      <c r="Q90" s="73"/>
      <c r="R90" s="30"/>
      <c r="S90" s="78" t="s">
        <v>147</v>
      </c>
      <c r="T90" s="75">
        <f>IF(AND($D$82&lt;=500,$D$84&lt;=5),1.09,U90)</f>
        <v>1.0900000000000001</v>
      </c>
      <c r="U90" s="75">
        <f>IF(AND($D$82&lt;=500,$D$84&lt;=11),1.24,V90)</f>
        <v>1.24</v>
      </c>
      <c r="V90" s="75">
        <f>IF(AND($D$82&lt;=500,$D$84&lt;=20),1.33,W90)</f>
        <v>1.33</v>
      </c>
      <c r="W90" s="75">
        <f>IF(AND($D$82&lt;=500,$D$84&lt;=50),1.38,X90)</f>
        <v>1.38</v>
      </c>
      <c r="X90" s="75">
        <f>IF(AND($D$82&lt;=500,$D$84&gt;50),1.41,T91)</f>
        <v>0</v>
      </c>
      <c r="Y90" s="30"/>
      <c r="Z90" s="30"/>
      <c r="AA90" s="30"/>
      <c r="AB90" s="30"/>
      <c r="AC90" s="30"/>
      <c r="AD90" s="31"/>
      <c r="AE90" s="30"/>
    </row>
    <row r="91" spans="1:31" ht="12.75" customHeight="1" x14ac:dyDescent="0.25">
      <c r="A91" s="30"/>
      <c r="B91" s="30"/>
      <c r="C91" s="30"/>
      <c r="D91" s="95" t="s">
        <v>158</v>
      </c>
      <c r="E91" s="85">
        <f>(((PRODUCT((D82),D87,D88,D89)))+D85+(PRODUCT(D83,D86)))</f>
        <v>0</v>
      </c>
      <c r="F91" s="50"/>
      <c r="G91" s="30"/>
      <c r="H91" s="30"/>
      <c r="I91" s="30"/>
      <c r="J91" s="30"/>
      <c r="K91" s="30"/>
      <c r="L91" s="30"/>
      <c r="M91" s="30"/>
      <c r="N91" s="30"/>
      <c r="O91" s="30"/>
      <c r="P91" s="30"/>
      <c r="Q91" s="30"/>
      <c r="R91" s="30"/>
      <c r="S91" s="78" t="s">
        <v>149</v>
      </c>
      <c r="T91" s="75">
        <f>IF(AND($D$82&gt;500,$D$84&lt;=5),1,U91)</f>
        <v>0</v>
      </c>
      <c r="U91" s="75">
        <f>IF(AND($D$82&gt;500,$D$84&lt;=11),1.14,V91)</f>
        <v>0</v>
      </c>
      <c r="V91" s="75">
        <f>IF(AND($D$82&gt;500,$D$84&lt;=20),1.22,W91)</f>
        <v>0</v>
      </c>
      <c r="W91" s="75">
        <f>IF(AND($D$82&gt;500,$D$84&lt;=50),1.27,X91)</f>
        <v>0</v>
      </c>
      <c r="X91" s="75">
        <f>IF(AND($D$82&gt;500,$D$84&gt;50),1.3,S82)</f>
        <v>0</v>
      </c>
      <c r="Y91" s="30"/>
      <c r="Z91" s="30"/>
      <c r="AA91" s="30"/>
      <c r="AB91" s="30"/>
      <c r="AC91" s="30"/>
      <c r="AD91" s="31"/>
      <c r="AE91" s="30"/>
    </row>
    <row r="92" spans="1:31" ht="12.75" customHeight="1" x14ac:dyDescent="0.25">
      <c r="A92" s="30"/>
      <c r="B92" s="30"/>
      <c r="C92" s="30"/>
      <c r="D92" s="30"/>
      <c r="E92" s="100"/>
      <c r="F92" s="50"/>
      <c r="G92" s="30"/>
      <c r="H92" s="30"/>
      <c r="I92" s="101"/>
      <c r="J92" s="30"/>
      <c r="K92" s="30"/>
      <c r="L92" s="30"/>
      <c r="M92" s="30"/>
      <c r="N92" s="30"/>
      <c r="O92" s="30"/>
      <c r="P92" s="30"/>
      <c r="Q92" s="30"/>
      <c r="R92" s="30"/>
      <c r="S92" s="30"/>
      <c r="T92" s="30"/>
      <c r="U92" s="30"/>
      <c r="V92" s="30"/>
      <c r="W92" s="30"/>
      <c r="X92" s="30"/>
      <c r="Y92" s="30"/>
      <c r="Z92" s="30"/>
      <c r="AA92" s="30"/>
      <c r="AB92" s="30"/>
      <c r="AC92" s="30"/>
      <c r="AD92" s="31"/>
      <c r="AE92" s="30"/>
    </row>
    <row r="93" spans="1:31" ht="12.75" customHeight="1" x14ac:dyDescent="0.25">
      <c r="A93" s="30" t="s">
        <v>159</v>
      </c>
      <c r="B93" s="30"/>
      <c r="C93" s="30"/>
      <c r="D93" s="65"/>
      <c r="E93" s="86"/>
      <c r="F93" s="50"/>
      <c r="G93" s="30"/>
      <c r="H93" s="30"/>
      <c r="I93" s="30"/>
      <c r="J93" s="30"/>
      <c r="K93" s="30"/>
      <c r="L93" s="30"/>
      <c r="M93" s="30"/>
      <c r="N93" s="30"/>
      <c r="O93" s="30"/>
      <c r="P93" s="30"/>
      <c r="Q93" s="30"/>
      <c r="R93" s="30"/>
      <c r="S93" s="30"/>
      <c r="T93" s="30"/>
      <c r="U93" s="30"/>
      <c r="V93" s="30"/>
      <c r="W93" s="30"/>
      <c r="X93" s="30"/>
      <c r="Y93" s="30"/>
      <c r="Z93" s="30"/>
      <c r="AA93" s="30"/>
      <c r="AB93" s="30"/>
      <c r="AC93" s="30"/>
      <c r="AD93" s="31"/>
      <c r="AE93" s="30"/>
    </row>
    <row r="94" spans="1:31" ht="12.75" customHeight="1" x14ac:dyDescent="0.25">
      <c r="A94" s="62" t="s">
        <v>117</v>
      </c>
      <c r="B94" s="63"/>
      <c r="C94" s="63"/>
      <c r="D94" s="64">
        <v>0</v>
      </c>
      <c r="E94" s="65"/>
      <c r="F94" s="717" t="s">
        <v>652</v>
      </c>
      <c r="G94" s="718"/>
      <c r="H94" s="719"/>
      <c r="I94" s="720" t="s">
        <v>337</v>
      </c>
      <c r="J94" s="30"/>
      <c r="K94" s="30"/>
      <c r="L94" s="30"/>
      <c r="M94" s="30"/>
      <c r="N94" s="30"/>
      <c r="O94" s="30"/>
      <c r="P94" s="30"/>
      <c r="Q94" s="30"/>
      <c r="R94" s="30"/>
      <c r="S94" s="30"/>
      <c r="T94" s="68" t="s">
        <v>126</v>
      </c>
      <c r="U94" s="30"/>
      <c r="V94" s="30"/>
      <c r="W94" s="30"/>
      <c r="X94" s="30"/>
      <c r="Y94" s="30"/>
      <c r="Z94" s="30"/>
      <c r="AA94" s="30"/>
      <c r="AB94" s="30"/>
      <c r="AC94" s="30"/>
      <c r="AD94" s="31"/>
      <c r="AE94" s="30"/>
    </row>
    <row r="95" spans="1:31" ht="12.75" customHeight="1" x14ac:dyDescent="0.25">
      <c r="A95" s="69" t="s">
        <v>116</v>
      </c>
      <c r="B95" s="30"/>
      <c r="C95" s="30"/>
      <c r="D95" s="70">
        <v>0</v>
      </c>
      <c r="E95" s="65"/>
      <c r="F95" s="722" t="s">
        <v>653</v>
      </c>
      <c r="G95" s="723"/>
      <c r="H95" s="724"/>
      <c r="I95" s="721"/>
      <c r="J95" s="71"/>
      <c r="K95" s="71"/>
      <c r="L95" s="71"/>
      <c r="M95" s="71"/>
      <c r="N95" s="71"/>
      <c r="O95" s="71"/>
      <c r="P95" s="71"/>
      <c r="Q95" s="71"/>
      <c r="R95" s="30"/>
      <c r="S95" s="68" t="s">
        <v>127</v>
      </c>
      <c r="T95" s="68" t="s">
        <v>128</v>
      </c>
      <c r="U95" s="68" t="s">
        <v>129</v>
      </c>
      <c r="V95" s="68" t="s">
        <v>130</v>
      </c>
      <c r="W95" s="68" t="s">
        <v>131</v>
      </c>
      <c r="X95" s="68" t="s">
        <v>132</v>
      </c>
      <c r="Y95" s="30"/>
      <c r="Z95" s="30"/>
      <c r="AA95" s="30"/>
      <c r="AB95" s="30"/>
      <c r="AC95" s="30"/>
      <c r="AD95" s="31"/>
      <c r="AE95" s="30"/>
    </row>
    <row r="96" spans="1:31" ht="12.75" customHeight="1" x14ac:dyDescent="0.25">
      <c r="A96" s="69" t="s">
        <v>133</v>
      </c>
      <c r="B96" s="30"/>
      <c r="C96" s="30"/>
      <c r="D96" s="70">
        <v>0</v>
      </c>
      <c r="E96" s="43"/>
      <c r="F96" s="30"/>
      <c r="G96" s="30"/>
      <c r="I96" s="72"/>
      <c r="J96" s="73"/>
      <c r="K96" s="73"/>
      <c r="L96" s="73"/>
      <c r="M96" s="73"/>
      <c r="N96" s="73"/>
      <c r="O96" s="73"/>
      <c r="P96" s="73"/>
      <c r="Q96" s="73"/>
      <c r="R96" s="30"/>
      <c r="S96" s="74" t="s">
        <v>134</v>
      </c>
      <c r="T96" s="75">
        <f>IF(AND($D$94&lt;=5,$D$96&lt;=5),1.3,U96)</f>
        <v>1.3</v>
      </c>
      <c r="U96" s="75">
        <f>IF(AND($D$94&lt;=5,$D$96&lt;=11),1.48,V96)</f>
        <v>1.48</v>
      </c>
      <c r="V96" s="75">
        <f>IF(AND($D$94&lt;=5,$D$96&lt;=20),1.59,W96)</f>
        <v>1.59</v>
      </c>
      <c r="W96" s="75">
        <f>IF(AND($D$94&lt;=5,$D$96&lt;=50),1.65,X96)</f>
        <v>1.65</v>
      </c>
      <c r="X96" s="75">
        <f>IF(AND($D$94&lt;=5,$D$96&gt;50),1.69,T98)</f>
        <v>1.28</v>
      </c>
      <c r="Y96" s="30"/>
      <c r="Z96" s="30"/>
      <c r="AA96" s="30"/>
      <c r="AB96" s="30"/>
      <c r="AC96" s="30"/>
      <c r="AD96" s="31"/>
      <c r="AE96" s="30"/>
    </row>
    <row r="97" spans="1:31" ht="12.75" customHeight="1" x14ac:dyDescent="0.25">
      <c r="A97" s="69" t="s">
        <v>135</v>
      </c>
      <c r="B97" s="30"/>
      <c r="C97" s="30"/>
      <c r="D97" s="70">
        <v>0</v>
      </c>
      <c r="E97" s="43"/>
      <c r="F97" s="30"/>
      <c r="G97" s="30"/>
      <c r="I97" s="72"/>
      <c r="J97" s="73"/>
      <c r="K97" s="73"/>
      <c r="L97" s="73"/>
      <c r="M97" s="73"/>
      <c r="N97" s="73"/>
      <c r="O97" s="73"/>
      <c r="P97" s="73"/>
      <c r="Q97" s="73"/>
      <c r="R97" s="30"/>
      <c r="S97" s="74"/>
      <c r="T97" s="75"/>
      <c r="U97" s="75"/>
      <c r="V97" s="75"/>
      <c r="W97" s="75"/>
      <c r="X97" s="75"/>
      <c r="Y97" s="30"/>
      <c r="Z97" s="30"/>
      <c r="AA97" s="30"/>
      <c r="AB97" s="30"/>
      <c r="AC97" s="30"/>
      <c r="AD97" s="31"/>
      <c r="AE97" s="30"/>
    </row>
    <row r="98" spans="1:31" ht="12.75" customHeight="1" x14ac:dyDescent="0.25">
      <c r="A98" s="69" t="s">
        <v>138</v>
      </c>
      <c r="B98" s="30"/>
      <c r="C98" s="30"/>
      <c r="D98" s="276">
        <f>K89</f>
        <v>40000</v>
      </c>
      <c r="E98" s="86"/>
      <c r="F98" s="65"/>
      <c r="G98" s="30"/>
      <c r="H98" s="30"/>
      <c r="I98" s="72"/>
      <c r="J98" s="696" t="s">
        <v>160</v>
      </c>
      <c r="K98" s="696"/>
      <c r="L98" s="696"/>
      <c r="M98" s="696"/>
      <c r="N98" s="73"/>
      <c r="O98" s="73"/>
      <c r="P98" s="73"/>
      <c r="Q98" s="73"/>
      <c r="R98" s="30"/>
      <c r="S98" s="78" t="s">
        <v>140</v>
      </c>
      <c r="T98" s="75">
        <f>IF(AND($D$94&lt;=10,$D$96&lt;=5),1.28,U98)</f>
        <v>1.28</v>
      </c>
      <c r="U98" s="75">
        <f>IF(AND($D$94&lt;=10,$D$96&lt;=11),1.46,V98)</f>
        <v>1.46</v>
      </c>
      <c r="V98" s="75">
        <f>IF(AND($D$94&lt;=10,$D$96&lt;=20),1.56,W98)</f>
        <v>1.56</v>
      </c>
      <c r="W98" s="75">
        <f>IF(AND($D$94&lt;=10,$D$96&lt;=50),1.62,X98)</f>
        <v>1.62</v>
      </c>
      <c r="X98" s="75">
        <f>IF(AND($D$94&lt;=10,$D$96&gt;50),1.66,T99)</f>
        <v>1.25</v>
      </c>
      <c r="Y98" s="30"/>
      <c r="Z98" s="30"/>
      <c r="AA98" s="30"/>
      <c r="AB98" s="30"/>
      <c r="AC98" s="30"/>
      <c r="AD98" s="31"/>
      <c r="AE98" s="30"/>
    </row>
    <row r="99" spans="1:31" ht="12.75" customHeight="1" x14ac:dyDescent="0.25">
      <c r="A99" s="69" t="s">
        <v>141</v>
      </c>
      <c r="B99" s="30"/>
      <c r="C99" s="30"/>
      <c r="D99" s="276">
        <f>K90</f>
        <v>180000</v>
      </c>
      <c r="E99" s="86"/>
      <c r="F99" s="65"/>
      <c r="G99" s="30"/>
      <c r="H99" s="30"/>
      <c r="I99" s="30"/>
      <c r="J99" s="696"/>
      <c r="K99" s="696"/>
      <c r="L99" s="696"/>
      <c r="M99" s="696"/>
      <c r="N99" s="73"/>
      <c r="O99" s="30"/>
      <c r="P99" s="30"/>
      <c r="Q99" s="30"/>
      <c r="R99" s="30"/>
      <c r="S99" s="78" t="s">
        <v>142</v>
      </c>
      <c r="T99" s="75">
        <f>IF(AND($D$94&lt;=50,$D$96&lt;=5),1.25,U99)</f>
        <v>1.25</v>
      </c>
      <c r="U99" s="75">
        <f>IF(AND($D$94&lt;=50,$D$96&lt;=11),1.43,V99)</f>
        <v>1.43</v>
      </c>
      <c r="V99" s="75">
        <f>IF(AND($D$94&lt;=50,$D$96&lt;=20),1.53,W99)</f>
        <v>1.53</v>
      </c>
      <c r="W99" s="75">
        <f>IF(AND($D$94&lt;=50,$D$96&lt;=50),1.59,X99)</f>
        <v>1.59</v>
      </c>
      <c r="X99" s="75">
        <f>IF(AND($D$94&lt;=50,$D$96&gt;50),1.63,T100)</f>
        <v>1.21</v>
      </c>
      <c r="Y99" s="30"/>
      <c r="Z99" s="30"/>
      <c r="AA99" s="30"/>
      <c r="AB99" s="30"/>
      <c r="AC99" s="30"/>
      <c r="AD99" s="31"/>
      <c r="AE99" s="30"/>
    </row>
    <row r="100" spans="1:31" ht="12.75" customHeight="1" x14ac:dyDescent="0.25">
      <c r="A100" s="69" t="s">
        <v>107</v>
      </c>
      <c r="B100" s="30"/>
      <c r="C100" s="30"/>
      <c r="D100" s="80">
        <f>$H$77</f>
        <v>1.3</v>
      </c>
      <c r="E100" s="86"/>
      <c r="F100" s="65"/>
      <c r="G100" s="30"/>
      <c r="H100" s="30"/>
      <c r="I100" s="30"/>
      <c r="J100" s="665" t="s">
        <v>161</v>
      </c>
      <c r="K100" s="665"/>
      <c r="L100" s="695">
        <v>125000</v>
      </c>
      <c r="M100" s="695"/>
      <c r="N100" s="73"/>
      <c r="O100" s="30"/>
      <c r="P100" s="30"/>
      <c r="Q100" s="30"/>
      <c r="R100" s="30"/>
      <c r="S100" s="78" t="s">
        <v>143</v>
      </c>
      <c r="T100" s="75">
        <f>IF(AND($D$94&lt;=100,$D$96&lt;=5),1.21,U100)</f>
        <v>1.21</v>
      </c>
      <c r="U100" s="75">
        <f>IF(AND($D$94&lt;=100,$D$96&lt;=11),1.38,V100)</f>
        <v>1.38</v>
      </c>
      <c r="V100" s="75">
        <f>IF(AND($D$94&lt;=100,$D$96&lt;=20),1.48,W100)</f>
        <v>1.48</v>
      </c>
      <c r="W100" s="75">
        <f>IF(AND($D$94&lt;=100,$D$96&lt;=50),1.54,X100)</f>
        <v>1.54</v>
      </c>
      <c r="X100" s="75">
        <f>IF(AND($D$94&lt;=100,$D$96&gt;50),1.58,T101)</f>
        <v>1.1599999999999999</v>
      </c>
      <c r="Y100" s="30"/>
      <c r="Z100" s="30"/>
      <c r="AA100" s="30"/>
      <c r="AB100" s="30"/>
      <c r="AC100" s="30"/>
      <c r="AD100" s="31"/>
      <c r="AE100" s="30"/>
    </row>
    <row r="101" spans="1:31" ht="12.75" customHeight="1" x14ac:dyDescent="0.25">
      <c r="A101" s="81" t="s">
        <v>114</v>
      </c>
      <c r="B101" s="82"/>
      <c r="C101" s="82"/>
      <c r="D101" s="83">
        <f>IF(AND($D$94&lt;=5,$D$96&lt;=5),1.3,$U$96)</f>
        <v>1.3</v>
      </c>
      <c r="E101" s="86"/>
      <c r="F101" s="50"/>
      <c r="G101" s="30"/>
      <c r="H101" s="30"/>
      <c r="I101" s="30"/>
      <c r="J101" s="666" t="s">
        <v>454</v>
      </c>
      <c r="K101" s="666"/>
      <c r="L101" s="695">
        <v>162500</v>
      </c>
      <c r="M101" s="695"/>
      <c r="N101" s="73"/>
      <c r="O101" s="30"/>
      <c r="P101" s="30"/>
      <c r="Q101" s="30"/>
      <c r="R101" s="30"/>
      <c r="S101" s="78" t="s">
        <v>146</v>
      </c>
      <c r="T101" s="75">
        <f>IF(AND($D$94&lt;=200,$D$96&lt;=5),1.16,U101)</f>
        <v>1.1599999999999999</v>
      </c>
      <c r="U101" s="75">
        <f>IF(AND($D$94&lt;=200,$D$96&lt;=11),1.32,V101)</f>
        <v>1.32</v>
      </c>
      <c r="V101" s="75">
        <f>IF(AND($D$94&lt;=200,$D$96&lt;=20),1.41,W101)</f>
        <v>1.41</v>
      </c>
      <c r="W101" s="75">
        <f>IF(AND($D$94&lt;=200,$D$96&lt;=50),1.47,X101)</f>
        <v>1.47</v>
      </c>
      <c r="X101" s="75">
        <f>IF(AND($D$94&lt;=200,$D$96&gt;50),1.51,T102)</f>
        <v>1.0900000000000001</v>
      </c>
      <c r="Y101" s="30"/>
      <c r="Z101" s="30"/>
      <c r="AA101" s="30"/>
      <c r="AB101" s="30"/>
      <c r="AC101" s="30"/>
      <c r="AD101" s="31"/>
      <c r="AE101" s="30"/>
    </row>
    <row r="102" spans="1:31" ht="12.75" customHeight="1" x14ac:dyDescent="0.25">
      <c r="A102" s="30"/>
      <c r="B102" s="30"/>
      <c r="C102" s="30"/>
      <c r="D102" s="30"/>
      <c r="E102" s="86"/>
      <c r="F102" s="50"/>
      <c r="G102" s="30"/>
      <c r="H102" s="30"/>
      <c r="I102" s="72"/>
      <c r="J102" s="666" t="s">
        <v>455</v>
      </c>
      <c r="K102" s="666"/>
      <c r="L102" s="695">
        <v>162500</v>
      </c>
      <c r="M102" s="695"/>
      <c r="N102" s="73"/>
      <c r="O102" s="73"/>
      <c r="P102" s="73"/>
      <c r="Q102" s="73"/>
      <c r="R102" s="30"/>
      <c r="S102" s="78" t="s">
        <v>147</v>
      </c>
      <c r="T102" s="75">
        <f>IF(AND($D$94&lt;=500,$D$96&lt;=5),1.09,U102)</f>
        <v>1.0900000000000001</v>
      </c>
      <c r="U102" s="75">
        <f>IF(AND($D$94&lt;=500,$D$96&lt;=11),1.24,V102)</f>
        <v>1.24</v>
      </c>
      <c r="V102" s="75">
        <f>IF(AND($D$94&lt;=500,$D$96&lt;=20),1.33,W102)</f>
        <v>1.33</v>
      </c>
      <c r="W102" s="75">
        <f>IF(AND($D$94&lt;=500,$D$96&lt;=50),1.38,X102)</f>
        <v>1.38</v>
      </c>
      <c r="X102" s="75">
        <f>IF(AND($D$94&lt;=500,$D$96&gt;50),1.41,T103)</f>
        <v>0</v>
      </c>
      <c r="Y102" s="30"/>
      <c r="Z102" s="30"/>
      <c r="AA102" s="30"/>
      <c r="AB102" s="30"/>
      <c r="AC102" s="30"/>
      <c r="AD102" s="31"/>
      <c r="AE102" s="30"/>
    </row>
    <row r="103" spans="1:31" ht="12.75" customHeight="1" x14ac:dyDescent="0.25">
      <c r="A103" s="30"/>
      <c r="B103" s="30"/>
      <c r="C103" s="30"/>
      <c r="D103" s="95" t="s">
        <v>163</v>
      </c>
      <c r="E103" s="85">
        <f>((D94*D99*D100*D101)+D97+(PRODUCT(D95,D98)))</f>
        <v>0</v>
      </c>
      <c r="F103" s="50"/>
      <c r="G103" s="30"/>
      <c r="H103" s="30"/>
      <c r="I103" s="30"/>
      <c r="J103" s="666" t="s">
        <v>440</v>
      </c>
      <c r="K103" s="666"/>
      <c r="L103" s="695">
        <v>125000</v>
      </c>
      <c r="M103" s="695"/>
      <c r="N103" s="30"/>
      <c r="O103" s="30"/>
      <c r="P103" s="30"/>
      <c r="Q103" s="30"/>
      <c r="R103" s="30"/>
      <c r="S103" s="78" t="s">
        <v>149</v>
      </c>
      <c r="T103" s="75">
        <f>IF(AND($D$94&gt;500,$D$96&lt;=5),1,U103)</f>
        <v>0</v>
      </c>
      <c r="U103" s="75">
        <f>IF(AND($D$94&gt;500,$D$96&lt;=11),1.14,V103)</f>
        <v>0</v>
      </c>
      <c r="V103" s="75">
        <f>IF(AND($D$94&gt;500,$D$96&lt;=20),1.22,W103)</f>
        <v>0</v>
      </c>
      <c r="W103" s="75">
        <f>IF(AND($D$94&gt;500,$D$94&lt;=50),1.27,X103)</f>
        <v>0</v>
      </c>
      <c r="X103" s="75">
        <f>IF(AND($D$94&gt;500,$D$96&gt;50),1.3,S94)</f>
        <v>0</v>
      </c>
      <c r="Y103" s="30"/>
      <c r="Z103" s="30"/>
      <c r="AA103" s="30"/>
      <c r="AB103" s="30"/>
      <c r="AC103" s="30"/>
      <c r="AD103" s="31"/>
      <c r="AE103" s="30"/>
    </row>
    <row r="104" spans="1:31" ht="12.75" customHeight="1" x14ac:dyDescent="0.25">
      <c r="A104" s="30"/>
      <c r="B104" s="30"/>
      <c r="C104" s="30"/>
      <c r="D104" s="50"/>
      <c r="E104" s="102"/>
      <c r="F104" s="50"/>
      <c r="G104" s="30"/>
      <c r="H104" s="30"/>
      <c r="I104" s="30"/>
      <c r="J104" s="666" t="s">
        <v>456</v>
      </c>
      <c r="K104" s="666"/>
      <c r="L104" s="695">
        <v>200000</v>
      </c>
      <c r="M104" s="695"/>
      <c r="N104" s="30"/>
      <c r="O104" s="30"/>
      <c r="P104" s="30"/>
      <c r="Q104" s="30"/>
      <c r="R104" s="30"/>
      <c r="S104" s="78"/>
      <c r="T104" s="75"/>
      <c r="U104" s="75"/>
      <c r="V104" s="75"/>
      <c r="W104" s="75"/>
      <c r="X104" s="75"/>
      <c r="Y104" s="30"/>
      <c r="Z104" s="30"/>
      <c r="AA104" s="30"/>
      <c r="AB104" s="30"/>
      <c r="AC104" s="30"/>
      <c r="AD104" s="31"/>
      <c r="AE104" s="30"/>
    </row>
    <row r="105" spans="1:31" ht="12.75" customHeight="1" x14ac:dyDescent="0.25">
      <c r="A105" s="30" t="s">
        <v>164</v>
      </c>
      <c r="B105" s="50"/>
      <c r="C105" s="30"/>
      <c r="D105" s="30"/>
      <c r="E105" s="30"/>
      <c r="F105" s="61"/>
      <c r="G105" s="30"/>
      <c r="H105" s="30"/>
      <c r="I105" s="30"/>
      <c r="J105" s="671" t="s">
        <v>457</v>
      </c>
      <c r="K105" s="671"/>
      <c r="L105" s="695">
        <v>500000</v>
      </c>
      <c r="M105" s="695"/>
      <c r="N105" s="30"/>
      <c r="O105" s="30"/>
      <c r="P105" s="30"/>
      <c r="Q105" s="30"/>
      <c r="R105" s="30"/>
      <c r="S105" s="78"/>
      <c r="T105" s="75"/>
      <c r="U105" s="75"/>
      <c r="V105" s="75"/>
      <c r="W105" s="75"/>
      <c r="X105" s="75"/>
      <c r="Y105" s="30"/>
      <c r="Z105" s="30"/>
      <c r="AA105" s="30"/>
      <c r="AB105" s="30"/>
      <c r="AC105" s="30"/>
      <c r="AD105" s="31"/>
      <c r="AE105" s="30"/>
    </row>
    <row r="106" spans="1:31" ht="12.75" customHeight="1" x14ac:dyDescent="0.25">
      <c r="A106" s="62" t="s">
        <v>117</v>
      </c>
      <c r="B106" s="63"/>
      <c r="C106" s="63"/>
      <c r="D106" s="64">
        <v>0</v>
      </c>
      <c r="E106" s="30"/>
      <c r="F106" s="65"/>
      <c r="G106" s="41"/>
      <c r="H106" s="30"/>
      <c r="I106" s="30"/>
      <c r="J106" s="665" t="s">
        <v>453</v>
      </c>
      <c r="K106" s="665"/>
      <c r="L106" s="695">
        <v>228000</v>
      </c>
      <c r="M106" s="695"/>
      <c r="N106" s="30"/>
      <c r="O106" s="30"/>
      <c r="P106" s="30"/>
      <c r="Q106" s="30"/>
      <c r="R106" s="30"/>
      <c r="S106" s="30"/>
      <c r="T106" s="68" t="s">
        <v>126</v>
      </c>
      <c r="U106" s="30"/>
      <c r="V106" s="30"/>
      <c r="W106" s="30"/>
      <c r="X106" s="30"/>
      <c r="Y106" s="30"/>
      <c r="Z106" s="30"/>
      <c r="AA106" s="30"/>
      <c r="AB106" s="30"/>
      <c r="AC106" s="30"/>
      <c r="AD106" s="31"/>
      <c r="AE106" s="30"/>
    </row>
    <row r="107" spans="1:31" ht="12.75" customHeight="1" x14ac:dyDescent="0.25">
      <c r="A107" s="69" t="s">
        <v>116</v>
      </c>
      <c r="B107" s="30"/>
      <c r="C107" s="30"/>
      <c r="D107" s="70">
        <v>0</v>
      </c>
      <c r="E107" s="30"/>
      <c r="F107" s="45"/>
      <c r="G107" s="31"/>
      <c r="H107" s="30"/>
      <c r="I107" s="30"/>
      <c r="J107" s="30"/>
      <c r="K107" s="30"/>
      <c r="L107" s="424"/>
      <c r="M107" s="424"/>
      <c r="N107" s="30"/>
      <c r="O107" s="30"/>
      <c r="P107" s="30"/>
      <c r="Q107" s="30"/>
      <c r="R107" s="30"/>
      <c r="S107" s="68" t="s">
        <v>127</v>
      </c>
      <c r="T107" s="68" t="s">
        <v>128</v>
      </c>
      <c r="U107" s="68" t="s">
        <v>129</v>
      </c>
      <c r="V107" s="68" t="s">
        <v>130</v>
      </c>
      <c r="W107" s="68" t="s">
        <v>131</v>
      </c>
      <c r="X107" s="68" t="s">
        <v>132</v>
      </c>
      <c r="Y107" s="30"/>
      <c r="Z107" s="30"/>
      <c r="AA107" s="103">
        <v>40</v>
      </c>
      <c r="AB107" s="78"/>
      <c r="AC107" s="75" t="s">
        <v>165</v>
      </c>
      <c r="AD107" s="104"/>
      <c r="AE107" s="30"/>
    </row>
    <row r="108" spans="1:31" ht="12.75" customHeight="1" x14ac:dyDescent="0.25">
      <c r="A108" s="69" t="s">
        <v>133</v>
      </c>
      <c r="B108" s="30"/>
      <c r="C108" s="30"/>
      <c r="D108" s="70">
        <v>0</v>
      </c>
      <c r="E108" s="30"/>
      <c r="F108" s="65"/>
      <c r="G108" s="30"/>
      <c r="H108" s="30"/>
      <c r="I108" s="30"/>
      <c r="J108" s="12"/>
      <c r="K108" s="12"/>
      <c r="L108" s="12"/>
      <c r="M108" s="12"/>
      <c r="N108" s="30"/>
      <c r="O108" s="30"/>
      <c r="P108" s="30"/>
      <c r="Q108" s="30"/>
      <c r="R108" s="30"/>
      <c r="S108" s="74" t="s">
        <v>134</v>
      </c>
      <c r="T108" s="75">
        <f>IF(AND($D$106&lt;=5,$D$108&lt;=5),1.3,U108)</f>
        <v>1.3</v>
      </c>
      <c r="U108" s="75">
        <f>IF(AND($D$106&lt;=5,$D$108&lt;=11),1.48,V108)</f>
        <v>1.48</v>
      </c>
      <c r="V108" s="75">
        <f>IF(AND($D$106&lt;=5,$D$108&lt;=20),1.59,W108)</f>
        <v>1.59</v>
      </c>
      <c r="W108" s="75">
        <f>IF(AND($D$106&lt;=5,$D$108&lt;=50),1.65,X108)</f>
        <v>1.65</v>
      </c>
      <c r="X108" s="75">
        <f>IF(AND($D$106&lt;=5,$D$108&gt;50),1.69,T109)</f>
        <v>1.28</v>
      </c>
      <c r="Y108" s="30"/>
      <c r="Z108" s="30"/>
      <c r="AA108" s="103">
        <v>55</v>
      </c>
      <c r="AB108" s="78"/>
      <c r="AC108" s="75" t="s">
        <v>166</v>
      </c>
      <c r="AD108" s="104"/>
      <c r="AE108" s="30"/>
    </row>
    <row r="109" spans="1:31" ht="12.75" customHeight="1" x14ac:dyDescent="0.25">
      <c r="A109" s="69" t="s">
        <v>135</v>
      </c>
      <c r="B109" s="30"/>
      <c r="C109" s="30"/>
      <c r="D109" s="70">
        <v>0</v>
      </c>
      <c r="E109" s="30"/>
      <c r="F109" s="65"/>
      <c r="G109" s="30"/>
      <c r="H109" s="30"/>
      <c r="I109" s="30"/>
      <c r="J109" s="30"/>
      <c r="K109" s="30"/>
      <c r="L109" s="30"/>
      <c r="M109" s="30"/>
      <c r="N109" s="30"/>
      <c r="O109" s="30"/>
      <c r="P109" s="30"/>
      <c r="Q109" s="30"/>
      <c r="R109" s="30"/>
      <c r="S109" s="78" t="s">
        <v>140</v>
      </c>
      <c r="T109" s="75">
        <f>IF(AND($D$106&lt;=10,$D$108&lt;=5),1.28,U109)</f>
        <v>1.28</v>
      </c>
      <c r="U109" s="75">
        <f>IF(AND($D$106&lt;=10,$D$108&lt;=11),1.46,V109)</f>
        <v>1.46</v>
      </c>
      <c r="V109" s="75">
        <f>IF(AND($D$106&lt;=10,$D$108&lt;=20),1.56,W109)</f>
        <v>1.56</v>
      </c>
      <c r="W109" s="75">
        <f>IF(AND($D$106&lt;=10,$D$108&lt;=50),1.62,X109)</f>
        <v>1.62</v>
      </c>
      <c r="X109" s="75">
        <f>IF(AND($D$106=10,$D$108&gt;50),1.66,T110)</f>
        <v>1.25</v>
      </c>
      <c r="Y109" s="30"/>
      <c r="Z109" s="30"/>
      <c r="AA109" s="103">
        <v>70</v>
      </c>
      <c r="AB109" s="78"/>
      <c r="AC109" s="75" t="s">
        <v>167</v>
      </c>
      <c r="AD109" s="104"/>
      <c r="AE109" s="30"/>
    </row>
    <row r="110" spans="1:31" ht="12.75" customHeight="1" x14ac:dyDescent="0.25">
      <c r="A110" s="69" t="s">
        <v>138</v>
      </c>
      <c r="B110" s="30"/>
      <c r="C110" s="30"/>
      <c r="D110" s="276">
        <f>K89</f>
        <v>40000</v>
      </c>
      <c r="E110" s="30"/>
      <c r="F110" s="65"/>
      <c r="G110" s="41"/>
      <c r="H110" s="30"/>
      <c r="I110" s="30"/>
      <c r="J110" s="30"/>
      <c r="K110" s="30"/>
      <c r="L110" s="30"/>
      <c r="M110" s="30"/>
      <c r="N110" s="30"/>
      <c r="O110" s="30"/>
      <c r="P110" s="30"/>
      <c r="Q110" s="30"/>
      <c r="R110" s="30"/>
      <c r="S110" s="78" t="s">
        <v>142</v>
      </c>
      <c r="T110" s="75">
        <f>IF(AND($D$106&lt;=50,$D$108&lt;=5),1.25,U110)</f>
        <v>1.25</v>
      </c>
      <c r="U110" s="75">
        <f>IF(AND($D$106&lt;=50,$D$108&lt;=11),1.43,V110)</f>
        <v>1.43</v>
      </c>
      <c r="V110" s="75">
        <f>IF(AND($D$106&lt;=50,$D$108&lt;=20),1.53,W110)</f>
        <v>1.53</v>
      </c>
      <c r="W110" s="75">
        <f>IF(AND($D$106&lt;=50,$D$108&lt;=50),1.59,X110)</f>
        <v>1.59</v>
      </c>
      <c r="X110" s="75">
        <f>IF(AND($D$106&lt;=50,$D$108&gt;50),1.63,T111)</f>
        <v>1.21</v>
      </c>
      <c r="Y110" s="30"/>
      <c r="Z110" s="30"/>
      <c r="AA110" s="103">
        <v>80</v>
      </c>
      <c r="AB110" s="78"/>
      <c r="AC110" s="75" t="s">
        <v>168</v>
      </c>
      <c r="AD110" s="104"/>
      <c r="AE110" s="30"/>
    </row>
    <row r="111" spans="1:31" ht="12.75" customHeight="1" x14ac:dyDescent="0.25">
      <c r="A111" s="69" t="s">
        <v>141</v>
      </c>
      <c r="B111" s="30"/>
      <c r="C111" s="30"/>
      <c r="D111" s="276">
        <f>K90</f>
        <v>180000</v>
      </c>
      <c r="E111" s="30"/>
      <c r="F111" s="45"/>
      <c r="G111" s="96"/>
      <c r="H111" s="96"/>
      <c r="I111" s="96"/>
      <c r="J111" s="30"/>
      <c r="K111" s="30"/>
      <c r="L111" s="30"/>
      <c r="M111" s="30"/>
      <c r="N111" s="30"/>
      <c r="O111" s="30"/>
      <c r="P111" s="30"/>
      <c r="Q111" s="30"/>
      <c r="R111" s="30"/>
      <c r="S111" s="78" t="s">
        <v>143</v>
      </c>
      <c r="T111" s="75">
        <f>IF(AND($D$106&lt;=100,$D$108&lt;=5),1.21,U111)</f>
        <v>1.21</v>
      </c>
      <c r="U111" s="75">
        <f>IF(AND($D$106&lt;=100,$D$108&lt;=11),1.38,V111)</f>
        <v>1.38</v>
      </c>
      <c r="V111" s="75">
        <f>IF(AND($D$106&lt;=100,$D$108&lt;=20),1.48,W111)</f>
        <v>1.48</v>
      </c>
      <c r="W111" s="75">
        <f>IF(AND($D$106&lt;=100,$D$108&lt;=50),1.54,X111)</f>
        <v>1.54</v>
      </c>
      <c r="X111" s="75">
        <f>IF(AND($D$106&lt;=100,$D$108&gt;50),1.58,T112)</f>
        <v>1.1599999999999999</v>
      </c>
      <c r="Y111" s="30"/>
      <c r="Z111" s="30"/>
      <c r="AA111" s="103" t="e">
        <f>2.5*#REF!</f>
        <v>#REF!</v>
      </c>
      <c r="AB111" s="78"/>
      <c r="AC111" s="75" t="s">
        <v>169</v>
      </c>
      <c r="AD111" s="104"/>
      <c r="AE111" s="30"/>
    </row>
    <row r="112" spans="1:31" ht="12.75" customHeight="1" x14ac:dyDescent="0.25">
      <c r="A112" s="69" t="s">
        <v>107</v>
      </c>
      <c r="B112" s="30"/>
      <c r="C112" s="30"/>
      <c r="D112" s="80">
        <f>$H$77</f>
        <v>1.3</v>
      </c>
      <c r="E112" s="30"/>
      <c r="F112" s="45"/>
      <c r="G112" s="101"/>
      <c r="H112" s="101"/>
      <c r="I112" s="105"/>
      <c r="J112" s="30"/>
      <c r="K112" s="30"/>
      <c r="L112" s="30"/>
      <c r="M112" s="309"/>
      <c r="N112" s="309"/>
      <c r="O112" s="30"/>
      <c r="P112" s="30"/>
      <c r="Q112" s="30"/>
      <c r="R112" s="30"/>
      <c r="S112" s="78" t="s">
        <v>146</v>
      </c>
      <c r="T112" s="75">
        <f>IF(AND($D$106&lt;=200,$D$108&lt;=5),1.16,U112)</f>
        <v>1.1599999999999999</v>
      </c>
      <c r="U112" s="75">
        <f>IF(AND($D$106&lt;=200,$D$108&lt;=11),1.32,V112)</f>
        <v>1.32</v>
      </c>
      <c r="V112" s="75">
        <f>IF(AND($D$106&lt;=200,$D$108&lt;=20),1.41,W112)</f>
        <v>1.41</v>
      </c>
      <c r="W112" s="75">
        <f>IF(AND($D$106&lt;=200,$D$108&lt;=50),1.47,X112)</f>
        <v>1.47</v>
      </c>
      <c r="X112" s="75">
        <f>IF(AND($D$106&lt;=200,$D$108&gt;50),1.51,T113)</f>
        <v>1.0900000000000001</v>
      </c>
      <c r="Y112" s="30"/>
      <c r="Z112" s="30"/>
      <c r="AA112" s="30"/>
      <c r="AB112" s="30"/>
      <c r="AC112" s="30"/>
      <c r="AD112" s="31"/>
      <c r="AE112" s="30"/>
    </row>
    <row r="113" spans="1:31" ht="12.75" customHeight="1" x14ac:dyDescent="0.25">
      <c r="A113" s="81" t="s">
        <v>114</v>
      </c>
      <c r="B113" s="82"/>
      <c r="C113" s="82"/>
      <c r="D113" s="83">
        <f>IF(AND($D$106&lt;=5,$D$108&lt;=5),1.3,$U$109)</f>
        <v>1.3</v>
      </c>
      <c r="E113" s="30"/>
      <c r="F113" s="50"/>
      <c r="G113" s="106"/>
      <c r="H113" s="106"/>
      <c r="I113" s="107"/>
      <c r="J113" s="30"/>
      <c r="K113" s="12"/>
      <c r="L113" s="12"/>
      <c r="M113" s="12"/>
      <c r="N113" s="12"/>
      <c r="O113" s="30"/>
      <c r="P113" s="30"/>
      <c r="Q113" s="30"/>
      <c r="R113" s="30"/>
      <c r="S113" s="78" t="s">
        <v>147</v>
      </c>
      <c r="T113" s="75">
        <f>IF(AND($D$106&lt;=500,$D$108&lt;=5),1.09,U113)</f>
        <v>1.0900000000000001</v>
      </c>
      <c r="U113" s="75">
        <f>IF(AND($D$106&lt;=500,$D$108&lt;=11),1.24,V113)</f>
        <v>1.24</v>
      </c>
      <c r="V113" s="75">
        <f>IF(AND($D$106&lt;=500,$D$108&lt;=20),1.33,W113)</f>
        <v>1.33</v>
      </c>
      <c r="W113" s="75">
        <f>IF(AND($D$106&lt;=500,$D$108&lt;=50),1.38,X113)</f>
        <v>1.38</v>
      </c>
      <c r="X113" s="75">
        <f>IF(AND($D$106&lt;=500,$D$108&gt;50),1.41,T114)</f>
        <v>0</v>
      </c>
      <c r="Y113" s="30"/>
      <c r="Z113" s="30"/>
      <c r="AA113" s="30"/>
      <c r="AB113" s="30"/>
      <c r="AC113" s="30"/>
      <c r="AD113" s="30"/>
      <c r="AE113" s="30"/>
    </row>
    <row r="114" spans="1:31" ht="12.75" customHeight="1" x14ac:dyDescent="0.25">
      <c r="A114" s="30"/>
      <c r="B114" s="30"/>
      <c r="C114" s="30"/>
      <c r="D114" s="30"/>
      <c r="E114" s="30"/>
      <c r="F114" s="50"/>
      <c r="G114" s="30"/>
      <c r="H114" s="30"/>
      <c r="I114" s="30"/>
      <c r="J114" s="30"/>
      <c r="K114" s="12"/>
      <c r="L114" s="12"/>
      <c r="M114" s="12"/>
      <c r="N114" s="12"/>
      <c r="O114" s="30"/>
      <c r="P114" s="30"/>
      <c r="Q114" s="30"/>
      <c r="R114" s="30"/>
      <c r="S114" s="78" t="s">
        <v>149</v>
      </c>
      <c r="T114" s="75">
        <f>IF(AND($D$106&gt;500,$D$108&lt;=5),1,U114)</f>
        <v>0</v>
      </c>
      <c r="U114" s="75">
        <f>IF(AND($D$106&gt;500,$D$108&lt;=11),1.14,V114)</f>
        <v>0</v>
      </c>
      <c r="V114" s="75">
        <f>IF(AND($D$106&gt;500,$D$108&lt;=20),1.22,W114)</f>
        <v>0</v>
      </c>
      <c r="W114" s="75">
        <f>IF(AND($D$106&gt;500,$D$108&lt;=50),1.27,X114)</f>
        <v>0</v>
      </c>
      <c r="X114" s="75">
        <f>IF(AND($D$106&gt;500,$D$108&gt;50),1.3,S106)</f>
        <v>0</v>
      </c>
      <c r="Y114" s="30"/>
      <c r="Z114" s="30"/>
      <c r="AA114" s="30"/>
      <c r="AB114" s="30"/>
      <c r="AC114" s="30"/>
      <c r="AD114" s="30"/>
      <c r="AE114" s="30"/>
    </row>
    <row r="115" spans="1:31" ht="12.75" customHeight="1" x14ac:dyDescent="0.25">
      <c r="A115" s="30"/>
      <c r="B115" s="30"/>
      <c r="C115" s="30"/>
      <c r="D115" s="95" t="s">
        <v>170</v>
      </c>
      <c r="E115" s="85">
        <f>(((PRODUCT(D106,D111,D112,D113)))+D109+(PRODUCT(D107,D110)))</f>
        <v>0</v>
      </c>
      <c r="F115" s="50"/>
      <c r="G115" s="30"/>
      <c r="H115" s="443"/>
      <c r="I115" s="443"/>
      <c r="J115" s="30"/>
      <c r="K115" s="12"/>
      <c r="L115" s="12"/>
      <c r="M115" s="12"/>
      <c r="N115" s="12"/>
      <c r="O115" s="30"/>
      <c r="P115" s="30"/>
      <c r="Q115" s="30"/>
      <c r="R115" s="30"/>
      <c r="S115" s="78"/>
      <c r="T115" s="75"/>
      <c r="U115" s="75"/>
      <c r="V115" s="75"/>
      <c r="W115" s="75"/>
      <c r="X115" s="75"/>
      <c r="Y115" s="30"/>
      <c r="Z115" s="30"/>
      <c r="AA115" s="30"/>
      <c r="AB115" s="30"/>
      <c r="AC115" s="30"/>
      <c r="AD115" s="30"/>
      <c r="AE115" s="30"/>
    </row>
    <row r="116" spans="1:31" ht="12.75" customHeight="1" x14ac:dyDescent="0.25">
      <c r="A116" s="72"/>
      <c r="B116" s="72"/>
      <c r="C116" s="72"/>
      <c r="D116" s="30"/>
      <c r="E116" s="86"/>
      <c r="F116" s="5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row>
    <row r="117" spans="1:31" ht="12.75" customHeight="1" x14ac:dyDescent="0.25">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row>
    <row r="118" spans="1:31" ht="12.75" customHeight="1" x14ac:dyDescent="0.25">
      <c r="A118" s="30" t="s">
        <v>171</v>
      </c>
      <c r="B118" s="30"/>
      <c r="C118" s="30"/>
      <c r="D118" s="30"/>
      <c r="E118" s="86"/>
      <c r="F118" s="43"/>
      <c r="G118" s="96"/>
      <c r="H118" s="96"/>
      <c r="I118" s="96"/>
      <c r="J118" s="30"/>
      <c r="K118" s="30"/>
      <c r="L118" s="30"/>
      <c r="M118" s="30"/>
      <c r="N118" s="30"/>
      <c r="O118" s="30"/>
      <c r="P118" s="30"/>
      <c r="Q118" s="30"/>
      <c r="R118" s="30"/>
      <c r="S118" s="30"/>
      <c r="T118" s="30"/>
      <c r="U118" s="30"/>
      <c r="V118" s="30"/>
      <c r="W118" s="30"/>
      <c r="X118" s="30"/>
      <c r="Y118" s="30"/>
      <c r="Z118" s="30"/>
      <c r="AA118" s="30"/>
      <c r="AB118" s="30"/>
      <c r="AC118" s="30"/>
      <c r="AD118" s="30"/>
      <c r="AE118" s="30"/>
    </row>
    <row r="119" spans="1:31" ht="12.75" customHeight="1" x14ac:dyDescent="0.25">
      <c r="A119" s="62" t="s">
        <v>117</v>
      </c>
      <c r="B119" s="63"/>
      <c r="C119" s="63"/>
      <c r="D119" s="64">
        <v>0</v>
      </c>
      <c r="E119" s="30"/>
      <c r="F119" s="772" t="s">
        <v>628</v>
      </c>
      <c r="G119" s="773"/>
      <c r="H119" s="773"/>
      <c r="I119" s="773"/>
      <c r="J119" s="773"/>
      <c r="K119" s="774" t="s">
        <v>633</v>
      </c>
      <c r="L119" s="775"/>
      <c r="M119" s="776"/>
      <c r="N119" s="30"/>
      <c r="O119" s="30"/>
      <c r="P119" s="30"/>
      <c r="Q119" s="30"/>
      <c r="R119" s="30"/>
      <c r="S119" s="30"/>
      <c r="T119" s="68" t="s">
        <v>126</v>
      </c>
      <c r="U119" s="30"/>
      <c r="V119" s="30"/>
      <c r="W119" s="30"/>
      <c r="X119" s="30"/>
      <c r="Y119" s="30"/>
      <c r="Z119" s="30"/>
      <c r="AA119" s="30"/>
      <c r="AB119" s="30"/>
      <c r="AC119" s="30"/>
      <c r="AD119" s="30"/>
      <c r="AE119" s="30"/>
    </row>
    <row r="120" spans="1:31" ht="12.75" customHeight="1" x14ac:dyDescent="0.25">
      <c r="A120" s="69" t="s">
        <v>116</v>
      </c>
      <c r="B120" s="30"/>
      <c r="C120" s="30"/>
      <c r="D120" s="70">
        <v>0</v>
      </c>
      <c r="E120" s="30"/>
      <c r="F120" s="445" t="s">
        <v>632</v>
      </c>
      <c r="G120" s="446"/>
      <c r="H120" s="446"/>
      <c r="I120" s="446"/>
      <c r="J120" s="447"/>
      <c r="K120" s="30"/>
      <c r="L120" s="30"/>
      <c r="M120" s="30"/>
      <c r="N120" s="30"/>
      <c r="O120" s="30"/>
      <c r="P120" s="30"/>
      <c r="Q120" s="30"/>
      <c r="R120" s="30"/>
      <c r="S120" s="68" t="s">
        <v>127</v>
      </c>
      <c r="T120" s="68" t="s">
        <v>128</v>
      </c>
      <c r="U120" s="68" t="s">
        <v>129</v>
      </c>
      <c r="V120" s="68" t="s">
        <v>130</v>
      </c>
      <c r="W120" s="68" t="s">
        <v>131</v>
      </c>
      <c r="X120" s="68" t="s">
        <v>132</v>
      </c>
      <c r="Y120" s="30"/>
      <c r="Z120" s="30"/>
      <c r="AA120" s="30"/>
      <c r="AB120" s="30"/>
      <c r="AC120" s="30"/>
      <c r="AD120" s="30"/>
      <c r="AE120" s="30"/>
    </row>
    <row r="121" spans="1:31" ht="12.75" customHeight="1" thickBot="1" x14ac:dyDescent="0.3">
      <c r="A121" s="69" t="s">
        <v>133</v>
      </c>
      <c r="B121" s="30"/>
      <c r="C121" s="30"/>
      <c r="D121" s="70">
        <v>0</v>
      </c>
      <c r="E121" s="30"/>
      <c r="F121" s="448"/>
      <c r="G121" s="449"/>
      <c r="H121" s="450"/>
      <c r="I121" s="450"/>
      <c r="J121" s="451"/>
      <c r="K121" s="30"/>
      <c r="L121" s="30"/>
      <c r="M121" s="30"/>
      <c r="N121" s="30"/>
      <c r="O121" s="30"/>
      <c r="P121" s="30"/>
      <c r="Q121" s="30"/>
      <c r="R121" s="30"/>
      <c r="S121" s="74" t="s">
        <v>134</v>
      </c>
      <c r="T121" s="75">
        <f>IF(AND($D$119&lt;=5,$D$121&lt;=5),1.3,U121)</f>
        <v>1.3</v>
      </c>
      <c r="U121" s="75">
        <f>IF(AND($D$119&lt;=5,$D$121&lt;=11),1.48,V121)</f>
        <v>1.48</v>
      </c>
      <c r="V121" s="75">
        <f>IF(AND($D$119&lt;=5,$D$121&lt;=20),1.59,W121)</f>
        <v>1.59</v>
      </c>
      <c r="W121" s="75">
        <f>IF(AND($D$119&lt;=5,$D$121&lt;=50),1.65,X121)</f>
        <v>1.65</v>
      </c>
      <c r="X121" s="75">
        <f>IF(AND($D$119&lt;=5,$D$121&gt;50),1.69,T123)</f>
        <v>1.28</v>
      </c>
      <c r="Y121" s="30"/>
      <c r="Z121" s="30"/>
      <c r="AA121" s="30"/>
      <c r="AB121" s="30"/>
      <c r="AC121" s="30"/>
      <c r="AD121" s="30"/>
      <c r="AE121" s="30"/>
    </row>
    <row r="122" spans="1:31" ht="12.75" customHeight="1" thickBot="1" x14ac:dyDescent="0.3">
      <c r="A122" s="69" t="s">
        <v>135</v>
      </c>
      <c r="B122" s="30"/>
      <c r="C122" s="30"/>
      <c r="D122" s="70">
        <v>0</v>
      </c>
      <c r="E122" s="30"/>
      <c r="F122" s="781" t="s">
        <v>629</v>
      </c>
      <c r="G122" s="782"/>
      <c r="H122" s="782"/>
      <c r="I122" s="779">
        <v>0</v>
      </c>
      <c r="J122" s="780"/>
      <c r="K122" s="30"/>
      <c r="L122" s="30"/>
      <c r="M122" s="30"/>
      <c r="N122" s="30"/>
      <c r="O122" s="30"/>
      <c r="P122" s="30"/>
      <c r="Q122" s="30"/>
      <c r="R122" s="30"/>
      <c r="S122" s="74"/>
      <c r="T122" s="75"/>
      <c r="U122" s="75"/>
      <c r="V122" s="75"/>
      <c r="W122" s="75"/>
      <c r="X122" s="75"/>
      <c r="Y122" s="30"/>
      <c r="Z122" s="30"/>
      <c r="AA122" s="30"/>
      <c r="AB122" s="30"/>
      <c r="AC122" s="30"/>
      <c r="AD122" s="30"/>
      <c r="AE122" s="30"/>
    </row>
    <row r="123" spans="1:31" ht="12.75" customHeight="1" thickBot="1" x14ac:dyDescent="0.3">
      <c r="A123" s="69" t="s">
        <v>138</v>
      </c>
      <c r="B123" s="30"/>
      <c r="C123" s="30"/>
      <c r="D123" s="276">
        <f>K89</f>
        <v>40000</v>
      </c>
      <c r="E123" s="30"/>
      <c r="F123" s="777" t="s">
        <v>630</v>
      </c>
      <c r="G123" s="778"/>
      <c r="H123" s="778"/>
      <c r="I123" s="779">
        <v>0</v>
      </c>
      <c r="J123" s="780"/>
      <c r="K123" s="30"/>
      <c r="L123" s="30"/>
      <c r="M123" s="30"/>
      <c r="N123" s="30"/>
      <c r="O123" s="30"/>
      <c r="P123" s="30"/>
      <c r="Q123" s="30"/>
      <c r="R123" s="30"/>
      <c r="S123" s="78" t="s">
        <v>140</v>
      </c>
      <c r="T123" s="75">
        <f>IF(AND($D$119&lt;=10,$D$121&lt;=5),1.28,U123)</f>
        <v>1.28</v>
      </c>
      <c r="U123" s="75">
        <f>IF(AND($D$119&lt;=10,$D$121&lt;=11),1.46,V123)</f>
        <v>1.46</v>
      </c>
      <c r="V123" s="75">
        <f>IF(AND($D$119&lt;=10,$D$121&lt;=20),1.56,W123)</f>
        <v>1.56</v>
      </c>
      <c r="W123" s="75">
        <f>IF(AND($D$119&lt;=10,$D$121&lt;=50),1.62,X123)</f>
        <v>1.62</v>
      </c>
      <c r="X123" s="75">
        <f>IF(AND($D$119=10,$D$121&gt;50),1.66,T124)</f>
        <v>1.25</v>
      </c>
      <c r="Y123" s="30"/>
      <c r="Z123" s="30"/>
      <c r="AA123" s="30"/>
      <c r="AB123" s="30"/>
      <c r="AC123" s="30"/>
      <c r="AD123" s="30"/>
      <c r="AE123" s="30"/>
    </row>
    <row r="124" spans="1:31" ht="12.75" customHeight="1" x14ac:dyDescent="0.25">
      <c r="A124" s="69" t="s">
        <v>141</v>
      </c>
      <c r="B124" s="30"/>
      <c r="C124" s="30"/>
      <c r="D124" s="276">
        <f>K90</f>
        <v>180000</v>
      </c>
      <c r="E124" s="30"/>
      <c r="F124" s="45"/>
      <c r="G124" s="30"/>
      <c r="H124" s="30"/>
      <c r="I124" s="30"/>
      <c r="J124" s="30"/>
      <c r="K124" s="30"/>
      <c r="L124" s="30"/>
      <c r="M124" s="30"/>
      <c r="N124" s="30"/>
      <c r="O124" s="30"/>
      <c r="P124" s="30"/>
      <c r="Q124" s="30"/>
      <c r="R124" s="30"/>
      <c r="S124" s="78" t="s">
        <v>142</v>
      </c>
      <c r="T124" s="75">
        <f>IF(AND($D$119&lt;=50,$D$121&lt;=5),1.25,U124)</f>
        <v>1.25</v>
      </c>
      <c r="U124" s="75">
        <f>IF(AND($D$119&lt;=50,$D$121&lt;=11),1.43,V124)</f>
        <v>1.43</v>
      </c>
      <c r="V124" s="75">
        <f>IF(AND($D$119&lt;=50,$D$121&lt;=20),1.53,W124)</f>
        <v>1.53</v>
      </c>
      <c r="W124" s="75">
        <f>IF(AND($D$119&lt;=50,$D$121&lt;=50),1.59,X124)</f>
        <v>1.59</v>
      </c>
      <c r="X124" s="75">
        <f>IF(AND($D$119&lt;=50,$D$121&gt;50),1.63,T125)</f>
        <v>1.21</v>
      </c>
      <c r="Y124" s="30"/>
      <c r="Z124" s="30"/>
      <c r="AA124" s="30"/>
      <c r="AB124" s="30"/>
      <c r="AC124" s="30"/>
      <c r="AD124" s="30"/>
      <c r="AE124" s="30"/>
    </row>
    <row r="125" spans="1:31" ht="12.75" customHeight="1" x14ac:dyDescent="0.25">
      <c r="A125" s="69" t="s">
        <v>107</v>
      </c>
      <c r="B125" s="30"/>
      <c r="C125" s="30"/>
      <c r="D125" s="80">
        <f>$H$77</f>
        <v>1.3</v>
      </c>
      <c r="E125" s="30"/>
      <c r="F125" s="45"/>
      <c r="G125" s="12"/>
      <c r="H125" s="12"/>
      <c r="I125" s="12"/>
      <c r="J125" s="12"/>
      <c r="K125" s="30"/>
      <c r="L125" s="30"/>
      <c r="M125" s="30"/>
      <c r="N125" s="30"/>
      <c r="O125" s="30"/>
      <c r="P125" s="30"/>
      <c r="Q125" s="30"/>
      <c r="R125" s="30"/>
      <c r="S125" s="78" t="s">
        <v>143</v>
      </c>
      <c r="T125" s="75">
        <f>IF(AND($D$119&lt;=100,$D$121&lt;=5),1.21,U125)</f>
        <v>1.21</v>
      </c>
      <c r="U125" s="75">
        <f>IF(AND($D$119&lt;=100,$D$121&lt;=11),1.38,V125)</f>
        <v>1.38</v>
      </c>
      <c r="V125" s="75">
        <f>IF(AND($D$119&lt;=100,$D$121&lt;=20),1.48,W125)</f>
        <v>1.48</v>
      </c>
      <c r="W125" s="75">
        <f>IF(AND($D$119&lt;=100,$D$121&lt;=50),1.54,X125)</f>
        <v>1.54</v>
      </c>
      <c r="X125" s="75">
        <f>IF(AND($D$119&lt;=100,$D$121&gt;50),1.58,T126)</f>
        <v>1.1599999999999999</v>
      </c>
      <c r="Y125" s="30"/>
      <c r="Z125" s="30"/>
      <c r="AA125" s="30"/>
      <c r="AB125" s="30"/>
      <c r="AC125" s="30"/>
      <c r="AD125" s="30"/>
      <c r="AE125" s="30"/>
    </row>
    <row r="126" spans="1:31" ht="12.75" customHeight="1" x14ac:dyDescent="0.25">
      <c r="A126" s="81" t="s">
        <v>114</v>
      </c>
      <c r="B126" s="82"/>
      <c r="C126" s="82"/>
      <c r="D126" s="83">
        <f>IF(AND($D$119&lt;=5,$D$121&lt;=5),1.3,$U$121)</f>
        <v>1.3</v>
      </c>
      <c r="E126" s="30"/>
      <c r="F126" s="50"/>
      <c r="G126" s="41"/>
      <c r="H126" s="30"/>
      <c r="I126" s="30"/>
      <c r="J126" s="30"/>
      <c r="K126" s="30"/>
      <c r="L126" s="30"/>
      <c r="M126" s="30"/>
      <c r="N126" s="30"/>
      <c r="O126" s="30"/>
      <c r="P126" s="30"/>
      <c r="Q126" s="30"/>
      <c r="R126" s="30"/>
      <c r="S126" s="78" t="s">
        <v>146</v>
      </c>
      <c r="T126" s="75">
        <f>IF(AND($D$119&lt;=200,$D$121&lt;=5),1.16,U126)</f>
        <v>1.1599999999999999</v>
      </c>
      <c r="U126" s="75">
        <f>IF(AND($D$119&lt;=200,$D$121&lt;=11),1.32,V126)</f>
        <v>1.32</v>
      </c>
      <c r="V126" s="75">
        <f>IF(AND($D$119&lt;=200,$D$121&lt;=20),1.41,W126)</f>
        <v>1.41</v>
      </c>
      <c r="W126" s="75">
        <f>IF(AND($D$119&lt;=200,$D$121&lt;=50),1.47,X126)</f>
        <v>1.47</v>
      </c>
      <c r="X126" s="75">
        <f>IF(AND($D$119&lt;=200,$D$121&gt;50),1.51,T127)</f>
        <v>1.0900000000000001</v>
      </c>
      <c r="Y126" s="30"/>
      <c r="Z126" s="30"/>
      <c r="AA126" s="30"/>
      <c r="AB126" s="30"/>
      <c r="AC126" s="30"/>
      <c r="AD126" s="30"/>
      <c r="AE126" s="30"/>
    </row>
    <row r="127" spans="1:31" ht="12.75" customHeight="1" x14ac:dyDescent="0.25">
      <c r="A127" s="30"/>
      <c r="B127" s="30"/>
      <c r="C127" s="30"/>
      <c r="D127" s="30"/>
      <c r="E127" s="30"/>
      <c r="F127" s="50"/>
      <c r="G127" s="12"/>
      <c r="H127" s="12"/>
      <c r="I127" s="12"/>
      <c r="J127" s="30"/>
      <c r="K127" s="30"/>
      <c r="L127" s="30"/>
      <c r="M127" s="30"/>
      <c r="N127" s="30"/>
      <c r="O127" s="30"/>
      <c r="P127" s="30"/>
      <c r="Q127" s="30"/>
      <c r="R127" s="30"/>
      <c r="S127" s="78" t="s">
        <v>147</v>
      </c>
      <c r="T127" s="75">
        <f>IF(AND($D$119&lt;=500,$D$20&lt;=5),1.09,U127)</f>
        <v>1.0900000000000001</v>
      </c>
      <c r="U127" s="75">
        <f>IF(AND($D$119&lt;=500,$D$121&lt;=11),1.24,V127)</f>
        <v>1.24</v>
      </c>
      <c r="V127" s="75">
        <f>IF(AND($D$119&lt;=500,$D$121&lt;=20),1.33,W127)</f>
        <v>1.33</v>
      </c>
      <c r="W127" s="75">
        <f>IF(AND($D$119&lt;=500,$D$121&lt;=50),1.38,X127)</f>
        <v>1.38</v>
      </c>
      <c r="X127" s="75">
        <f>IF(AND($D$119&lt;=500,$D$121&gt;50),1.41,T128)</f>
        <v>0</v>
      </c>
      <c r="Y127" s="30"/>
      <c r="Z127" s="30"/>
      <c r="AA127" s="30"/>
      <c r="AB127" s="30"/>
      <c r="AC127" s="30"/>
      <c r="AD127" s="30"/>
      <c r="AE127" s="30"/>
    </row>
    <row r="128" spans="1:31" ht="12.75" customHeight="1" x14ac:dyDescent="0.25">
      <c r="A128" s="30"/>
      <c r="B128" s="30"/>
      <c r="C128" s="30"/>
      <c r="D128" s="95" t="s">
        <v>172</v>
      </c>
      <c r="E128" s="85">
        <f>(((PRODUCT(D119,D124,D125,D126)))+D122+(PRODUCT(D120,D123)))</f>
        <v>0</v>
      </c>
      <c r="F128" s="50"/>
      <c r="G128" s="12"/>
      <c r="H128" s="12"/>
      <c r="I128" s="12"/>
      <c r="J128" s="30"/>
      <c r="K128" s="30"/>
      <c r="L128" s="30"/>
      <c r="M128" s="30"/>
      <c r="N128" s="30"/>
      <c r="O128" s="30"/>
      <c r="P128" s="30"/>
      <c r="Q128" s="30"/>
      <c r="R128" s="30"/>
      <c r="S128" s="78" t="s">
        <v>149</v>
      </c>
      <c r="T128" s="75">
        <f>IF(AND($D$119&gt;500,$D$121&lt;=5),1,U128)</f>
        <v>0</v>
      </c>
      <c r="U128" s="75">
        <f>IF(AND($D$119&gt;500,$D$121&lt;=11),1.14,V128)</f>
        <v>0</v>
      </c>
      <c r="V128" s="75">
        <f>IF(AND($D$119&gt;500,$D$121&lt;=20),1.22,W128)</f>
        <v>0</v>
      </c>
      <c r="W128" s="75">
        <f>IF(AND($D$119&gt;500,$D$121&lt;=50),1.27,X128)</f>
        <v>0</v>
      </c>
      <c r="X128" s="75">
        <f>IF(AND($D$119&gt;500,$D$121&gt;50),1.3,S119)</f>
        <v>0</v>
      </c>
      <c r="Y128" s="30"/>
      <c r="Z128" s="30"/>
      <c r="AA128" s="30"/>
      <c r="AB128" s="30"/>
      <c r="AC128" s="30"/>
      <c r="AD128" s="30"/>
      <c r="AE128" s="30"/>
    </row>
    <row r="129" spans="1:31" ht="12.75" customHeight="1" x14ac:dyDescent="0.25">
      <c r="A129" s="72"/>
      <c r="B129" s="72"/>
      <c r="C129" s="72"/>
      <c r="D129" s="30"/>
      <c r="E129" s="86"/>
      <c r="F129" s="50"/>
      <c r="G129" s="12"/>
      <c r="H129" s="12"/>
      <c r="I129" s="12"/>
      <c r="J129" s="30"/>
      <c r="K129" s="30"/>
      <c r="L129" s="30"/>
      <c r="M129" s="30"/>
      <c r="N129" s="30"/>
      <c r="O129" s="30"/>
      <c r="P129" s="30"/>
      <c r="Q129" s="30"/>
      <c r="R129" s="30"/>
      <c r="S129" s="30"/>
      <c r="T129" s="30"/>
      <c r="U129" s="30"/>
      <c r="V129" s="30"/>
      <c r="W129" s="30"/>
      <c r="X129" s="30"/>
      <c r="Y129" s="30"/>
      <c r="Z129" s="30"/>
      <c r="AA129" s="30"/>
      <c r="AB129" s="30"/>
      <c r="AC129" s="30"/>
      <c r="AD129" s="30"/>
      <c r="AE129" s="30"/>
    </row>
    <row r="130" spans="1:31" ht="15" customHeight="1" x14ac:dyDescent="0.25">
      <c r="A130" s="281"/>
      <c r="B130" s="281"/>
      <c r="C130" s="281"/>
      <c r="D130" s="281"/>
      <c r="E130" s="281"/>
      <c r="F130" s="426"/>
      <c r="G130" s="426"/>
      <c r="H130" s="426"/>
      <c r="I130" s="427"/>
      <c r="J130" s="30"/>
      <c r="K130" s="30"/>
      <c r="L130" s="12"/>
      <c r="M130" s="12"/>
      <c r="N130" s="12"/>
      <c r="O130" s="12"/>
      <c r="P130" s="12"/>
      <c r="Q130" s="12"/>
      <c r="R130" s="12"/>
      <c r="S130" s="310">
        <v>3</v>
      </c>
      <c r="T130" s="311">
        <v>200000</v>
      </c>
      <c r="V130" t="s">
        <v>336</v>
      </c>
      <c r="W130" s="30"/>
      <c r="X130" s="30"/>
      <c r="Y130" s="30"/>
      <c r="Z130" s="30"/>
      <c r="AA130" s="30"/>
      <c r="AB130" s="30"/>
      <c r="AC130" s="30"/>
      <c r="AD130" s="30"/>
      <c r="AE130" s="30"/>
    </row>
    <row r="131" spans="1:31" ht="15" customHeight="1" x14ac:dyDescent="0.25">
      <c r="A131" s="30" t="s">
        <v>450</v>
      </c>
      <c r="B131" s="50"/>
      <c r="C131" s="30"/>
      <c r="D131" s="30"/>
      <c r="E131" s="30"/>
      <c r="F131" s="693" t="s">
        <v>452</v>
      </c>
      <c r="G131" s="693"/>
      <c r="H131" s="693"/>
      <c r="I131" s="693"/>
      <c r="J131" s="693"/>
      <c r="K131" s="693"/>
      <c r="L131" s="693"/>
      <c r="M131" s="12"/>
      <c r="N131" s="12"/>
      <c r="O131" s="12"/>
      <c r="P131" s="12"/>
      <c r="Q131" s="12"/>
      <c r="R131" s="12"/>
      <c r="S131" s="310">
        <v>5</v>
      </c>
      <c r="T131" s="312">
        <v>500000</v>
      </c>
      <c r="V131" t="s">
        <v>337</v>
      </c>
      <c r="W131" s="30"/>
      <c r="X131" s="30"/>
      <c r="Y131" s="30"/>
      <c r="Z131" s="30"/>
      <c r="AA131" s="30"/>
      <c r="AB131" s="30"/>
      <c r="AC131" s="30"/>
      <c r="AD131" s="30"/>
      <c r="AE131" s="30"/>
    </row>
    <row r="132" spans="1:31" ht="15" customHeight="1" x14ac:dyDescent="0.25">
      <c r="A132" s="62" t="s">
        <v>446</v>
      </c>
      <c r="B132" s="63"/>
      <c r="C132" s="63"/>
      <c r="D132" s="70">
        <v>0</v>
      </c>
      <c r="E132" s="30"/>
      <c r="F132" s="694" t="s">
        <v>449</v>
      </c>
      <c r="G132" s="694"/>
      <c r="H132" s="694"/>
      <c r="I132" s="694"/>
      <c r="J132" s="694"/>
      <c r="K132" s="694"/>
      <c r="L132" s="694"/>
      <c r="M132" s="12"/>
      <c r="N132" s="12"/>
      <c r="O132" s="12"/>
      <c r="P132" s="12"/>
      <c r="Q132" s="12"/>
      <c r="R132" s="12"/>
      <c r="S132" s="301"/>
      <c r="T132" s="302"/>
      <c r="W132" s="30"/>
      <c r="X132" s="30"/>
      <c r="Y132" s="30"/>
      <c r="Z132" s="30"/>
      <c r="AA132" s="30"/>
      <c r="AB132" s="30"/>
      <c r="AC132" s="30"/>
      <c r="AD132" s="30"/>
      <c r="AE132" s="30"/>
    </row>
    <row r="133" spans="1:31" ht="15.75" thickBot="1" x14ac:dyDescent="0.3">
      <c r="A133" s="69" t="s">
        <v>116</v>
      </c>
      <c r="B133" s="30"/>
      <c r="C133" s="30"/>
      <c r="D133" s="70">
        <v>0</v>
      </c>
      <c r="E133" s="30"/>
      <c r="F133" s="12"/>
      <c r="G133" s="12"/>
      <c r="H133" s="12"/>
      <c r="I133" s="12"/>
      <c r="J133" s="30"/>
      <c r="K133" s="30"/>
      <c r="L133" s="45"/>
      <c r="M133" s="101"/>
      <c r="N133" s="101"/>
      <c r="O133" s="307"/>
      <c r="P133" s="30"/>
      <c r="Q133" s="12"/>
      <c r="R133" s="12"/>
    </row>
    <row r="134" spans="1:31" x14ac:dyDescent="0.25">
      <c r="A134" s="69" t="s">
        <v>133</v>
      </c>
      <c r="B134" s="30"/>
      <c r="C134" s="30"/>
      <c r="D134" s="70">
        <v>0</v>
      </c>
      <c r="E134" s="30"/>
      <c r="F134" s="681" t="s">
        <v>445</v>
      </c>
      <c r="G134" s="682"/>
      <c r="H134" s="683"/>
      <c r="I134" s="690">
        <v>3</v>
      </c>
      <c r="J134" s="30"/>
      <c r="K134" s="672" t="s">
        <v>447</v>
      </c>
      <c r="L134" s="673"/>
      <c r="M134" s="674"/>
      <c r="N134" s="653">
        <f>IF(NOT(I134=3),T131,T130)</f>
        <v>200000</v>
      </c>
      <c r="O134" s="654"/>
      <c r="P134" s="30"/>
      <c r="Q134" s="12"/>
      <c r="R134" s="12"/>
    </row>
    <row r="135" spans="1:31" ht="15" customHeight="1" x14ac:dyDescent="0.25">
      <c r="A135" s="69" t="s">
        <v>135</v>
      </c>
      <c r="B135" s="30"/>
      <c r="C135" s="30"/>
      <c r="D135" s="70">
        <v>0</v>
      </c>
      <c r="E135" s="30"/>
      <c r="F135" s="684"/>
      <c r="G135" s="685"/>
      <c r="H135" s="686"/>
      <c r="I135" s="691"/>
      <c r="J135" s="12"/>
      <c r="K135" s="675"/>
      <c r="L135" s="676"/>
      <c r="M135" s="677"/>
      <c r="N135" s="655"/>
      <c r="O135" s="656"/>
      <c r="P135" s="30"/>
      <c r="Q135" s="12"/>
      <c r="R135" s="12"/>
    </row>
    <row r="136" spans="1:31" ht="15" customHeight="1" thickBot="1" x14ac:dyDescent="0.3">
      <c r="A136" s="69" t="s">
        <v>138</v>
      </c>
      <c r="B136" s="30"/>
      <c r="C136" s="30"/>
      <c r="D136" s="276">
        <f>K89</f>
        <v>40000</v>
      </c>
      <c r="E136" s="30"/>
      <c r="F136" s="687"/>
      <c r="G136" s="688"/>
      <c r="H136" s="689"/>
      <c r="I136" s="692"/>
      <c r="J136" s="12"/>
      <c r="K136" s="678"/>
      <c r="L136" s="679"/>
      <c r="M136" s="680"/>
      <c r="N136" s="657"/>
      <c r="O136" s="658"/>
      <c r="P136" s="12"/>
      <c r="Q136" s="12"/>
      <c r="R136" s="12"/>
    </row>
    <row r="137" spans="1:31" ht="15.75" customHeight="1" x14ac:dyDescent="0.25">
      <c r="A137" s="81" t="s">
        <v>141</v>
      </c>
      <c r="B137" s="82"/>
      <c r="C137" s="82"/>
      <c r="D137" s="276">
        <f>K90</f>
        <v>180000</v>
      </c>
      <c r="E137" s="30"/>
      <c r="F137" s="12"/>
      <c r="G137" s="12"/>
      <c r="H137" s="12"/>
      <c r="I137" s="12"/>
      <c r="J137" s="12"/>
      <c r="K137" s="30"/>
      <c r="L137" s="12"/>
      <c r="M137" s="12"/>
      <c r="N137" s="12"/>
      <c r="O137" s="12"/>
      <c r="P137" s="12"/>
      <c r="Q137" s="12"/>
      <c r="R137" s="12"/>
    </row>
    <row r="138" spans="1:31" x14ac:dyDescent="0.25">
      <c r="A138" s="30"/>
      <c r="B138" s="30"/>
      <c r="C138" s="30"/>
      <c r="D138" s="61"/>
      <c r="E138" s="30"/>
      <c r="F138" s="45"/>
      <c r="G138" s="12"/>
      <c r="H138" s="12"/>
      <c r="I138" s="12"/>
      <c r="J138" s="30"/>
      <c r="K138" s="30"/>
      <c r="L138" s="12"/>
      <c r="M138" s="12"/>
      <c r="N138" s="12"/>
      <c r="O138" s="12"/>
      <c r="P138" s="12"/>
      <c r="Q138" s="12"/>
      <c r="R138" s="12"/>
    </row>
    <row r="139" spans="1:31" x14ac:dyDescent="0.25">
      <c r="A139" s="30"/>
      <c r="B139" s="30"/>
      <c r="C139" s="30"/>
      <c r="D139" s="95" t="s">
        <v>170</v>
      </c>
      <c r="E139" s="85">
        <f>(((PRODUCT(D132,D136)))+D135+(PRODUCT(D133,D136)+(PRODUCT(D134,D136)+(PRODUCT(D135,D136)))))</f>
        <v>0</v>
      </c>
      <c r="F139" s="50"/>
      <c r="G139" s="12"/>
      <c r="H139" s="12"/>
      <c r="I139" s="12"/>
      <c r="J139" s="30"/>
      <c r="K139" s="30"/>
      <c r="L139" s="12"/>
      <c r="M139" s="428"/>
      <c r="N139" s="429"/>
      <c r="O139" s="12"/>
      <c r="P139" s="12"/>
      <c r="Q139" s="12"/>
      <c r="R139" s="12"/>
    </row>
    <row r="140" spans="1:31" ht="15" customHeight="1" x14ac:dyDescent="0.25">
      <c r="A140" s="30"/>
      <c r="B140" s="30"/>
      <c r="C140" s="30"/>
      <c r="D140" s="30"/>
      <c r="E140" s="30"/>
      <c r="F140" s="50"/>
      <c r="G140" s="12"/>
      <c r="H140" s="12"/>
      <c r="I140" s="12"/>
      <c r="J140" s="30"/>
      <c r="K140" s="30"/>
      <c r="L140" s="30"/>
      <c r="M140" s="12"/>
      <c r="N140" s="12"/>
      <c r="O140" s="426"/>
      <c r="P140" s="426"/>
      <c r="Q140" s="426"/>
      <c r="R140" s="427"/>
    </row>
    <row r="141" spans="1:31" ht="15" customHeight="1" x14ac:dyDescent="0.25">
      <c r="A141" s="30"/>
      <c r="B141" s="30"/>
      <c r="C141" s="30"/>
      <c r="D141" s="50"/>
      <c r="E141" s="43"/>
      <c r="F141" s="50"/>
      <c r="G141" s="65" t="s">
        <v>448</v>
      </c>
      <c r="H141" s="30"/>
      <c r="I141" s="30"/>
      <c r="J141" s="30"/>
      <c r="K141" s="31"/>
      <c r="L141" s="30"/>
      <c r="M141" s="12"/>
      <c r="N141" s="12"/>
      <c r="O141" s="426"/>
      <c r="P141" s="426"/>
      <c r="Q141" s="426"/>
      <c r="R141" s="427"/>
    </row>
    <row r="142" spans="1:31" ht="15" customHeight="1" x14ac:dyDescent="0.25">
      <c r="A142" s="72"/>
      <c r="B142" s="72"/>
      <c r="C142" s="72"/>
      <c r="D142" s="30"/>
      <c r="E142" s="86"/>
      <c r="F142" s="50"/>
      <c r="G142" s="65" t="s">
        <v>449</v>
      </c>
      <c r="H142" s="30"/>
      <c r="I142" s="30"/>
      <c r="J142" s="30"/>
      <c r="K142" s="30"/>
      <c r="L142" s="30"/>
      <c r="M142" s="12"/>
      <c r="N142" s="12"/>
      <c r="O142" s="426"/>
      <c r="P142" s="426"/>
      <c r="Q142" s="426"/>
      <c r="R142" s="427"/>
    </row>
    <row r="143" spans="1:31" x14ac:dyDescent="0.25">
      <c r="A143" s="281"/>
      <c r="B143" s="281"/>
      <c r="C143" s="281"/>
      <c r="D143" s="281"/>
      <c r="E143" s="281"/>
      <c r="F143" s="50"/>
      <c r="G143" s="12"/>
      <c r="H143" s="12"/>
      <c r="I143" s="12"/>
      <c r="J143" s="12"/>
      <c r="K143" s="12"/>
      <c r="L143" s="30"/>
      <c r="M143" s="12"/>
      <c r="N143" s="12"/>
      <c r="O143" s="12"/>
      <c r="P143" s="12"/>
      <c r="Q143" s="12"/>
      <c r="R143" s="12"/>
    </row>
    <row r="144" spans="1:31" x14ac:dyDescent="0.25">
      <c r="A144" s="281"/>
      <c r="B144" s="281"/>
      <c r="C144" s="281"/>
      <c r="D144" s="281"/>
      <c r="E144" s="281"/>
      <c r="F144" s="282"/>
    </row>
    <row r="145" spans="1:21" x14ac:dyDescent="0.25">
      <c r="A145" s="281"/>
      <c r="B145" s="281"/>
      <c r="C145" s="281"/>
      <c r="D145" s="281"/>
      <c r="E145" s="281"/>
      <c r="F145" s="282"/>
    </row>
    <row r="146" spans="1:21" x14ac:dyDescent="0.25">
      <c r="A146" s="224"/>
      <c r="B146" s="97"/>
      <c r="C146" s="97"/>
      <c r="D146" s="97"/>
      <c r="E146" s="97"/>
      <c r="F146" s="97"/>
    </row>
    <row r="147" spans="1:21" x14ac:dyDescent="0.25">
      <c r="A147" s="97"/>
      <c r="B147" s="97"/>
      <c r="C147" s="97"/>
      <c r="D147" s="97"/>
      <c r="E147" s="97"/>
      <c r="F147" s="97"/>
      <c r="S147" s="99"/>
      <c r="T147" s="99"/>
      <c r="U147" s="99"/>
    </row>
    <row r="148" spans="1:21" x14ac:dyDescent="0.25">
      <c r="A148" s="97"/>
      <c r="B148" s="97"/>
      <c r="C148" s="97"/>
      <c r="D148" s="97"/>
      <c r="E148" s="99"/>
      <c r="F148" s="244"/>
      <c r="G148" s="99"/>
      <c r="H148" s="99"/>
      <c r="I148" s="283"/>
      <c r="P148" s="224"/>
      <c r="S148" s="99"/>
      <c r="T148" s="99"/>
      <c r="U148" s="289"/>
    </row>
    <row r="149" spans="1:21" x14ac:dyDescent="0.25">
      <c r="A149" s="97"/>
      <c r="B149" s="97"/>
      <c r="C149" s="97"/>
      <c r="D149" s="241"/>
      <c r="E149" s="242"/>
      <c r="F149" s="253"/>
      <c r="G149" s="99"/>
      <c r="H149" s="252"/>
      <c r="I149" s="283"/>
      <c r="J149" s="30"/>
      <c r="K149" s="30"/>
      <c r="O149" s="301"/>
      <c r="P149" s="65"/>
      <c r="S149" s="240"/>
      <c r="T149" s="240"/>
      <c r="U149" s="240"/>
    </row>
    <row r="150" spans="1:21" x14ac:dyDescent="0.25">
      <c r="A150" s="97"/>
      <c r="B150" s="97"/>
      <c r="C150" s="97"/>
      <c r="D150" s="241"/>
      <c r="E150" s="260"/>
      <c r="F150" s="253"/>
      <c r="G150" s="99"/>
      <c r="H150" s="252"/>
      <c r="I150" s="283"/>
      <c r="J150" s="30"/>
      <c r="K150" s="30"/>
      <c r="O150" s="301"/>
      <c r="P150" s="302"/>
      <c r="S150" s="240"/>
      <c r="T150" s="240"/>
      <c r="U150" s="240"/>
    </row>
    <row r="151" spans="1:21" x14ac:dyDescent="0.25">
      <c r="A151" s="97"/>
      <c r="B151" s="97"/>
      <c r="C151" s="97"/>
      <c r="D151" s="241"/>
      <c r="E151" s="242"/>
      <c r="F151" s="244"/>
      <c r="G151" s="99"/>
      <c r="H151" s="252"/>
      <c r="I151" s="283"/>
      <c r="J151" s="30"/>
      <c r="K151" s="30"/>
      <c r="S151" s="240"/>
      <c r="T151" s="240"/>
      <c r="U151" s="240"/>
    </row>
    <row r="152" spans="1:21" x14ac:dyDescent="0.25">
      <c r="A152" s="97"/>
      <c r="B152" s="97"/>
      <c r="C152" s="97"/>
      <c r="D152" s="241"/>
      <c r="E152" s="242"/>
      <c r="F152" s="231"/>
      <c r="G152" s="99"/>
      <c r="H152" s="287"/>
      <c r="I152" s="282"/>
      <c r="J152" s="282"/>
      <c r="K152" s="44"/>
      <c r="S152" s="240"/>
      <c r="T152" s="240"/>
      <c r="U152" s="240"/>
    </row>
    <row r="153" spans="1:21" x14ac:dyDescent="0.25">
      <c r="A153" s="97"/>
      <c r="B153" s="97"/>
      <c r="C153" s="97"/>
      <c r="D153" s="97"/>
      <c r="E153" s="97"/>
      <c r="F153" s="97"/>
      <c r="G153" s="97"/>
      <c r="H153" s="99"/>
      <c r="I153" s="283"/>
      <c r="J153" s="30"/>
      <c r="K153" s="30"/>
      <c r="S153" s="240"/>
      <c r="T153" s="240"/>
      <c r="U153" s="240"/>
    </row>
    <row r="154" spans="1:21" x14ac:dyDescent="0.25">
      <c r="A154" s="99"/>
      <c r="B154" s="99"/>
      <c r="C154" s="99"/>
      <c r="D154" s="281"/>
      <c r="E154" s="281"/>
      <c r="F154" s="282"/>
      <c r="G154" s="283"/>
      <c r="H154" s="283"/>
      <c r="I154" s="283"/>
      <c r="J154" s="30"/>
      <c r="K154" s="30"/>
    </row>
    <row r="155" spans="1:21" x14ac:dyDescent="0.25">
      <c r="A155" s="99"/>
      <c r="B155" s="99"/>
      <c r="C155" s="289"/>
      <c r="D155" s="281"/>
      <c r="E155" s="281"/>
      <c r="F155" s="303"/>
      <c r="G155" s="283"/>
      <c r="H155" s="283"/>
      <c r="I155" s="283"/>
      <c r="J155" s="30"/>
      <c r="K155" s="30"/>
    </row>
  </sheetData>
  <sheetProtection algorithmName="SHA-512" hashValue="fCvHvtNjFpVbyelLCkHhLlTVQIPBAlnJw5IUtRC6qLNcbddIDZDO3HoNuFD4+/INJ1tWQj1jAtQRBcPxU/6AOQ==" saltValue="k5NtMYBtAnBHMe78YuZWbw==" spinCount="100000" sheet="1" selectLockedCells="1"/>
  <mergeCells count="66">
    <mergeCell ref="F119:J119"/>
    <mergeCell ref="K119:M119"/>
    <mergeCell ref="F123:H123"/>
    <mergeCell ref="I122:J122"/>
    <mergeCell ref="I123:J123"/>
    <mergeCell ref="F122:H122"/>
    <mergeCell ref="L100:M100"/>
    <mergeCell ref="J104:K104"/>
    <mergeCell ref="A52:D52"/>
    <mergeCell ref="F58:H58"/>
    <mergeCell ref="G65:H65"/>
    <mergeCell ref="F59:H59"/>
    <mergeCell ref="F60:H60"/>
    <mergeCell ref="F62:H62"/>
    <mergeCell ref="F63:H63"/>
    <mergeCell ref="L103:M103"/>
    <mergeCell ref="L104:M104"/>
    <mergeCell ref="L101:M101"/>
    <mergeCell ref="J102:K102"/>
    <mergeCell ref="J103:K103"/>
    <mergeCell ref="F84:I85"/>
    <mergeCell ref="F54:H54"/>
    <mergeCell ref="T42:U42"/>
    <mergeCell ref="I54:I55"/>
    <mergeCell ref="F55:H55"/>
    <mergeCell ref="W42:X42"/>
    <mergeCell ref="D44:F44"/>
    <mergeCell ref="T44:U44"/>
    <mergeCell ref="W44:X44"/>
    <mergeCell ref="G44:K44"/>
    <mergeCell ref="T46:U46"/>
    <mergeCell ref="W46:X46"/>
    <mergeCell ref="D46:F46"/>
    <mergeCell ref="G46:K46"/>
    <mergeCell ref="O1:Q1"/>
    <mergeCell ref="F20:I20"/>
    <mergeCell ref="T21:T23"/>
    <mergeCell ref="F34:I34"/>
    <mergeCell ref="F38:I40"/>
    <mergeCell ref="J98:M99"/>
    <mergeCell ref="T49:U49"/>
    <mergeCell ref="W49:X49"/>
    <mergeCell ref="L52:R52"/>
    <mergeCell ref="A48:J48"/>
    <mergeCell ref="A49:F50"/>
    <mergeCell ref="M47:Q48"/>
    <mergeCell ref="F82:I83"/>
    <mergeCell ref="F94:H94"/>
    <mergeCell ref="I94:I95"/>
    <mergeCell ref="F95:H95"/>
    <mergeCell ref="N134:O136"/>
    <mergeCell ref="G66:H66"/>
    <mergeCell ref="G71:I72"/>
    <mergeCell ref="J100:K100"/>
    <mergeCell ref="J101:K101"/>
    <mergeCell ref="J71:K72"/>
    <mergeCell ref="J106:K106"/>
    <mergeCell ref="J105:K105"/>
    <mergeCell ref="K134:M136"/>
    <mergeCell ref="F134:H136"/>
    <mergeCell ref="I134:I136"/>
    <mergeCell ref="F131:L131"/>
    <mergeCell ref="F132:L132"/>
    <mergeCell ref="L105:M105"/>
    <mergeCell ref="L106:M106"/>
    <mergeCell ref="L102:M102"/>
  </mergeCells>
  <dataValidations xWindow="618" yWindow="634" count="6">
    <dataValidation type="list" allowBlank="1" showInputMessage="1" showErrorMessage="1" sqref="H77" xr:uid="{9D90D0CD-728E-40E9-8B32-E9737CBA7676}">
      <formula1>$U$21:$U$23</formula1>
    </dataValidation>
    <dataValidation type="list" allowBlank="1" showInputMessage="1" showErrorMessage="1" sqref="F20:I20" xr:uid="{C0C3FB8B-82AE-4408-BA68-7FE2E8579EE7}">
      <formula1>$P$2:$P$17</formula1>
    </dataValidation>
    <dataValidation type="list" allowBlank="1" showInputMessage="1" showErrorMessage="1" promptTitle="CATEGORIA" prompt="Desplegar para seleccionar opción" sqref="R140 I130" xr:uid="{05E81030-7796-47A3-B5D4-6D71FAFAC37C}">
      <formula1>$O$31:$O$32</formula1>
    </dataValidation>
    <dataValidation type="list" allowBlank="1" showInputMessage="1" showErrorMessage="1" promptTitle="CATEGORIA" prompt="Desplegar para seleccionar opción" sqref="I134:I136" xr:uid="{63DBC4E7-6E4A-45B8-A654-E41681276926}">
      <formula1>$S$130:$S$131</formula1>
    </dataValidation>
    <dataValidation type="list" allowBlank="1" showInputMessage="1" showErrorMessage="1" promptTitle="VALOR DE INFORME TECNICO" prompt="Seleccione SI para inspeccion visual_x000a_Seleccione NO para informe técnico completo" sqref="I94:I95" xr:uid="{FC631CB0-E1A4-459E-AD0C-9BAAFA34F569}">
      <formula1>"SI,NO"</formula1>
    </dataValidation>
    <dataValidation type="list" allowBlank="1" showInputMessage="1" showErrorMessage="1" promptTitle="DIRECCION POR CONT. SEP." prompt="Seleccione SI para confirmar tarea_x000a_Seleccione NO si solo realiza proyecto y dirección técnica" sqref="I54" xr:uid="{5DB7B0F1-B57D-4A49-924D-B4FCCB8F36C8}">
      <formula1>"SI,NO"</formula1>
    </dataValidation>
  </dataValidations>
  <pageMargins left="0.7" right="0.7" top="0.75" bottom="0.75" header="0.3" footer="0.3"/>
  <pageSetup paperSize="9" scale="2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613F-5C94-4965-A33F-304968D246AB}">
  <sheetPr codeName="Hoja3">
    <tabColor theme="2" tint="-9.9978637043366805E-2"/>
  </sheetPr>
  <dimension ref="A1:AQ72"/>
  <sheetViews>
    <sheetView showGridLines="0" showRowColHeaders="0" showRuler="0" showWhiteSpace="0" view="pageLayout" topLeftCell="E7" zoomScaleNormal="100" workbookViewId="0">
      <selection activeCell="E58" sqref="E58"/>
    </sheetView>
  </sheetViews>
  <sheetFormatPr baseColWidth="10" defaultColWidth="11.42578125" defaultRowHeight="15" x14ac:dyDescent="0.25"/>
  <cols>
    <col min="1" max="3" width="1.28515625" customWidth="1"/>
    <col min="4" max="4" width="1.5703125" customWidth="1"/>
    <col min="5" max="5" width="1.140625" customWidth="1"/>
    <col min="6" max="6" width="2.7109375" customWidth="1"/>
    <col min="7" max="7" width="1.7109375" customWidth="1"/>
    <col min="8" max="8" width="1.85546875" customWidth="1"/>
    <col min="9" max="9" width="1.5703125" customWidth="1"/>
    <col min="10" max="10" width="1.85546875" customWidth="1"/>
    <col min="11" max="11" width="2.140625" customWidth="1"/>
    <col min="12" max="12" width="2" customWidth="1"/>
    <col min="13" max="14" width="2.42578125" customWidth="1"/>
    <col min="15" max="15" width="2.28515625" customWidth="1"/>
    <col min="16" max="16" width="2.5703125" customWidth="1"/>
    <col min="17" max="17" width="1.7109375" customWidth="1"/>
    <col min="18" max="18" width="1.85546875" customWidth="1"/>
    <col min="19" max="19" width="2" customWidth="1"/>
    <col min="20" max="20" width="2.42578125" customWidth="1"/>
    <col min="21" max="22" width="2" customWidth="1"/>
    <col min="23" max="23" width="2.42578125" customWidth="1"/>
    <col min="24" max="24" width="2.140625" customWidth="1"/>
    <col min="25" max="25" width="2.42578125" customWidth="1"/>
    <col min="26" max="26" width="2.7109375" customWidth="1"/>
    <col min="27" max="27" width="2.5703125" customWidth="1"/>
    <col min="28" max="29" width="2" customWidth="1"/>
    <col min="30" max="30" width="2.140625" customWidth="1"/>
    <col min="31" max="31" width="2.5703125" customWidth="1"/>
    <col min="32" max="32" width="2.140625" customWidth="1"/>
    <col min="33" max="33" width="2.28515625" customWidth="1"/>
    <col min="34" max="35" width="2.42578125" customWidth="1"/>
    <col min="36" max="36" width="2.5703125" customWidth="1"/>
    <col min="37" max="37" width="2.28515625" customWidth="1"/>
    <col min="38" max="39" width="2.5703125" customWidth="1"/>
    <col min="40" max="40" width="3" customWidth="1"/>
    <col min="41" max="41" width="2.7109375" customWidth="1"/>
    <col min="42" max="43" width="3.140625" customWidth="1"/>
  </cols>
  <sheetData>
    <row r="1" spans="1:43" ht="14.45" customHeight="1" x14ac:dyDescent="0.25">
      <c r="A1" s="553"/>
      <c r="B1" s="553"/>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12"/>
    </row>
    <row r="2" spans="1:43" ht="14.45" customHeight="1" x14ac:dyDescent="0.25">
      <c r="A2" s="553"/>
      <c r="B2" s="553"/>
      <c r="C2" s="553"/>
      <c r="D2" s="553"/>
      <c r="E2" s="553"/>
      <c r="F2" s="553"/>
      <c r="G2" s="553"/>
      <c r="H2" s="553"/>
      <c r="I2" s="553"/>
      <c r="J2" s="553"/>
      <c r="K2" s="553"/>
      <c r="L2" s="553"/>
      <c r="M2" s="553"/>
      <c r="N2" s="553"/>
      <c r="O2" s="553"/>
      <c r="P2" s="553"/>
      <c r="Q2" s="553"/>
      <c r="R2" s="553"/>
      <c r="S2" s="553"/>
      <c r="T2" s="553"/>
      <c r="U2" s="553"/>
      <c r="V2" s="553"/>
      <c r="W2" s="553"/>
      <c r="X2" s="553"/>
      <c r="Y2" s="553"/>
      <c r="Z2" s="553"/>
      <c r="AA2" s="553"/>
      <c r="AB2" s="553"/>
      <c r="AC2" s="553"/>
      <c r="AD2" s="553"/>
      <c r="AE2" s="553"/>
      <c r="AF2" s="553"/>
      <c r="AG2" s="553"/>
      <c r="AH2" s="553"/>
      <c r="AI2" s="553"/>
      <c r="AJ2" s="553"/>
      <c r="AK2" s="553"/>
      <c r="AL2" s="553"/>
      <c r="AM2" s="553"/>
      <c r="AN2" s="553"/>
      <c r="AO2" s="553"/>
      <c r="AP2" s="553"/>
      <c r="AQ2" s="12"/>
    </row>
    <row r="3" spans="1:43" ht="14.45" customHeight="1" x14ac:dyDescent="0.25">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12"/>
    </row>
    <row r="4" spans="1:43" ht="14.45" customHeight="1" x14ac:dyDescent="0.25">
      <c r="A4" s="553"/>
      <c r="B4" s="553"/>
      <c r="C4" s="553"/>
      <c r="D4" s="553"/>
      <c r="E4" s="553"/>
      <c r="F4" s="553"/>
      <c r="G4" s="553"/>
      <c r="H4" s="553"/>
      <c r="I4" s="553"/>
      <c r="J4" s="553"/>
      <c r="K4" s="553"/>
      <c r="L4" s="553"/>
      <c r="M4" s="553"/>
      <c r="N4" s="553"/>
      <c r="O4" s="553"/>
      <c r="P4" s="553"/>
      <c r="Q4" s="553"/>
      <c r="R4" s="553"/>
      <c r="S4" s="553"/>
      <c r="T4" s="553"/>
      <c r="U4" s="553"/>
      <c r="V4" s="553"/>
      <c r="W4" s="553"/>
      <c r="X4" s="553"/>
      <c r="Y4" s="553"/>
      <c r="Z4" s="553"/>
      <c r="AA4" s="553"/>
      <c r="AB4" s="553"/>
      <c r="AC4" s="553"/>
      <c r="AD4" s="553"/>
      <c r="AE4" s="553"/>
      <c r="AF4" s="553"/>
      <c r="AG4" s="553"/>
      <c r="AH4" s="553"/>
      <c r="AI4" s="553"/>
      <c r="AJ4" s="553"/>
      <c r="AK4" s="553"/>
      <c r="AL4" s="553"/>
      <c r="AM4" s="553"/>
      <c r="AN4" s="553"/>
      <c r="AO4" s="553"/>
      <c r="AP4" s="553"/>
      <c r="AQ4" s="12"/>
    </row>
    <row r="5" spans="1:43" ht="14.45" customHeight="1" x14ac:dyDescent="0.25">
      <c r="A5" s="553"/>
      <c r="B5" s="553"/>
      <c r="C5" s="553"/>
      <c r="D5" s="553"/>
      <c r="E5" s="553"/>
      <c r="F5" s="553"/>
      <c r="G5" s="553"/>
      <c r="H5" s="553"/>
      <c r="I5" s="553"/>
      <c r="J5" s="553"/>
      <c r="K5" s="553"/>
      <c r="L5" s="553"/>
      <c r="M5" s="553"/>
      <c r="N5" s="553"/>
      <c r="O5" s="553"/>
      <c r="P5" s="553"/>
      <c r="Q5" s="553"/>
      <c r="R5" s="553"/>
      <c r="S5" s="553"/>
      <c r="T5" s="553"/>
      <c r="U5" s="553"/>
      <c r="V5" s="553"/>
      <c r="W5" s="553"/>
      <c r="X5" s="553"/>
      <c r="Y5" s="553"/>
      <c r="Z5" s="553"/>
      <c r="AA5" s="553"/>
      <c r="AB5" s="553"/>
      <c r="AC5" s="553"/>
      <c r="AD5" s="553"/>
      <c r="AE5" s="553"/>
      <c r="AF5" s="553"/>
      <c r="AG5" s="553"/>
      <c r="AH5" s="553"/>
      <c r="AI5" s="553"/>
      <c r="AJ5" s="553"/>
      <c r="AK5" s="553"/>
      <c r="AL5" s="553"/>
      <c r="AM5" s="553"/>
      <c r="AN5" s="553"/>
      <c r="AO5" s="553"/>
      <c r="AP5" s="553"/>
      <c r="AQ5" s="12"/>
    </row>
    <row r="6" spans="1:43" ht="10.35" customHeight="1" x14ac:dyDescent="0.25">
      <c r="A6" s="108"/>
      <c r="B6" s="783" t="s">
        <v>173</v>
      </c>
      <c r="C6" s="783"/>
      <c r="D6" s="783"/>
      <c r="E6" s="783"/>
      <c r="F6" s="783"/>
      <c r="G6" s="783"/>
      <c r="H6" s="783" t="str">
        <f>'CARGAR datos'!E5</f>
        <v>BAHIA BLANCA</v>
      </c>
      <c r="I6" s="783"/>
      <c r="J6" s="783"/>
      <c r="K6" s="783"/>
      <c r="L6" s="783"/>
      <c r="M6" s="783"/>
      <c r="N6" s="789" t="s">
        <v>174</v>
      </c>
      <c r="O6" s="789"/>
      <c r="P6" s="783">
        <f>'CARGAR datos'!I5</f>
        <v>15</v>
      </c>
      <c r="Q6" s="783"/>
      <c r="R6" s="783"/>
      <c r="S6" s="783"/>
      <c r="T6" s="108" t="s">
        <v>175</v>
      </c>
      <c r="U6" s="783">
        <f>'CARGAR datos'!L5</f>
        <v>12</v>
      </c>
      <c r="V6" s="783"/>
      <c r="W6" s="783"/>
      <c r="X6" s="783"/>
      <c r="Y6" s="789" t="s">
        <v>176</v>
      </c>
      <c r="Z6" s="789"/>
      <c r="AA6" s="789">
        <f>'CARGAR datos'!N5</f>
        <v>2023</v>
      </c>
      <c r="AB6" s="789"/>
      <c r="AC6" s="789" t="s">
        <v>177</v>
      </c>
      <c r="AD6" s="789"/>
      <c r="AE6" s="788" t="str">
        <f>'CARGAR datos'!E8</f>
        <v>-</v>
      </c>
      <c r="AF6" s="789"/>
      <c r="AG6" s="789"/>
      <c r="AH6" s="789"/>
      <c r="AI6" s="789"/>
      <c r="AJ6" s="789"/>
      <c r="AK6" s="789"/>
      <c r="AL6" s="789"/>
      <c r="AM6" s="789"/>
      <c r="AN6" s="789"/>
      <c r="AO6" s="789"/>
      <c r="AP6" s="789"/>
      <c r="AQ6" s="789"/>
    </row>
    <row r="7" spans="1:43" ht="10.35" customHeight="1" x14ac:dyDescent="0.25">
      <c r="A7" s="783" t="s">
        <v>178</v>
      </c>
      <c r="B7" s="783"/>
      <c r="C7" s="783"/>
      <c r="D7" s="783"/>
      <c r="E7" s="783"/>
      <c r="F7" s="783"/>
      <c r="G7" s="783"/>
      <c r="H7" s="783" t="str">
        <f>'CARGAR datos'!E9</f>
        <v>-</v>
      </c>
      <c r="I7" s="783"/>
      <c r="J7" s="783"/>
      <c r="K7" s="783"/>
      <c r="L7" s="783"/>
      <c r="M7" s="783"/>
      <c r="N7" s="783" t="s">
        <v>179</v>
      </c>
      <c r="O7" s="783"/>
      <c r="P7" s="783"/>
      <c r="Q7" s="783"/>
      <c r="R7" s="783"/>
      <c r="S7" s="783"/>
      <c r="T7" s="783"/>
      <c r="U7" s="783"/>
      <c r="V7" s="783"/>
      <c r="W7" s="783"/>
      <c r="X7" s="783" t="str">
        <f>'CARGAR datos'!E14</f>
        <v>-</v>
      </c>
      <c r="Y7" s="783"/>
      <c r="Z7" s="783"/>
      <c r="AA7" s="783"/>
      <c r="AB7" s="783"/>
      <c r="AC7" s="783"/>
      <c r="AD7" s="783"/>
      <c r="AE7" s="783"/>
      <c r="AF7" s="783"/>
      <c r="AG7" s="783"/>
      <c r="AH7" s="783"/>
      <c r="AI7" s="783"/>
      <c r="AJ7" s="783"/>
      <c r="AK7" s="783"/>
      <c r="AL7" s="783"/>
      <c r="AM7" s="783"/>
      <c r="AN7" s="783"/>
      <c r="AO7" s="783"/>
      <c r="AP7" s="783"/>
      <c r="AQ7" s="783"/>
    </row>
    <row r="8" spans="1:43" ht="10.35" customHeight="1" x14ac:dyDescent="0.25">
      <c r="A8" s="783" t="s">
        <v>180</v>
      </c>
      <c r="B8" s="783"/>
      <c r="C8" s="783"/>
      <c r="D8" s="783"/>
      <c r="E8" s="783"/>
      <c r="F8" s="783"/>
      <c r="G8" s="783"/>
      <c r="H8" s="783" t="str">
        <f>'CARGAR datos'!I14</f>
        <v>-</v>
      </c>
      <c r="I8" s="783"/>
      <c r="J8" s="783"/>
      <c r="K8" s="783"/>
      <c r="L8" s="783"/>
      <c r="M8" s="783"/>
      <c r="N8" s="783"/>
      <c r="O8" s="783" t="s">
        <v>181</v>
      </c>
      <c r="P8" s="783"/>
      <c r="Q8" s="783"/>
      <c r="R8" s="783"/>
      <c r="S8" s="783" t="str">
        <f>'CARGAR datos'!K14</f>
        <v>-</v>
      </c>
      <c r="T8" s="783"/>
      <c r="U8" s="783" t="s">
        <v>182</v>
      </c>
      <c r="V8" s="783"/>
      <c r="W8" s="783"/>
      <c r="X8" s="783" t="str">
        <f>'CARGAR datos'!M14</f>
        <v>-</v>
      </c>
      <c r="Y8" s="783"/>
      <c r="Z8" s="783" t="s">
        <v>183</v>
      </c>
      <c r="AA8" s="783"/>
      <c r="AB8" s="783"/>
      <c r="AC8" s="783"/>
      <c r="AD8" s="783"/>
      <c r="AE8" s="783"/>
      <c r="AF8" s="783"/>
      <c r="AG8" s="808" t="str">
        <f>'CARGAR datos'!O14</f>
        <v>BAHIA BLANCA</v>
      </c>
      <c r="AH8" s="808"/>
      <c r="AI8" s="808"/>
      <c r="AJ8" s="808"/>
      <c r="AK8" s="808"/>
      <c r="AL8" s="808"/>
      <c r="AM8" s="789" t="s">
        <v>184</v>
      </c>
      <c r="AN8" s="789"/>
      <c r="AO8" s="789"/>
      <c r="AP8" s="789"/>
      <c r="AQ8" s="789"/>
    </row>
    <row r="9" spans="1:43" ht="10.35" customHeight="1" x14ac:dyDescent="0.25">
      <c r="A9" s="109"/>
      <c r="B9" s="783" t="str">
        <f>'CARGAR datos'!E15</f>
        <v>-</v>
      </c>
      <c r="C9" s="783"/>
      <c r="D9" s="783"/>
      <c r="E9" s="783"/>
      <c r="F9" s="783"/>
      <c r="G9" s="783"/>
      <c r="H9" s="783"/>
      <c r="I9" s="783"/>
      <c r="J9" s="783"/>
      <c r="K9" s="783"/>
      <c r="L9" s="783"/>
      <c r="M9" s="783"/>
      <c r="N9" s="783"/>
      <c r="O9" s="783"/>
      <c r="P9" s="783"/>
      <c r="Q9" s="783"/>
      <c r="R9" s="783"/>
      <c r="S9" s="783"/>
      <c r="T9" s="783" t="s">
        <v>180</v>
      </c>
      <c r="U9" s="783"/>
      <c r="V9" s="783" t="str">
        <f>'CARGAR datos'!I15</f>
        <v>-</v>
      </c>
      <c r="W9" s="783"/>
      <c r="X9" s="783"/>
      <c r="Y9" s="783"/>
      <c r="Z9" s="783" t="s">
        <v>181</v>
      </c>
      <c r="AA9" s="783"/>
      <c r="AB9" s="783" t="str">
        <f>'CARGAR datos'!K15</f>
        <v>-</v>
      </c>
      <c r="AC9" s="783"/>
      <c r="AD9" s="789" t="s">
        <v>182</v>
      </c>
      <c r="AE9" s="789"/>
      <c r="AF9" s="789" t="str">
        <f>'CARGAR datos'!M15</f>
        <v>-</v>
      </c>
      <c r="AG9" s="789"/>
      <c r="AH9" s="808" t="s">
        <v>183</v>
      </c>
      <c r="AI9" s="808"/>
      <c r="AJ9" s="808"/>
      <c r="AK9" s="808"/>
      <c r="AL9" s="808" t="str">
        <f>'CARGAR datos'!O15</f>
        <v>BAHIA BLANCA</v>
      </c>
      <c r="AM9" s="808"/>
      <c r="AN9" s="808"/>
      <c r="AO9" s="808"/>
      <c r="AP9" s="808"/>
      <c r="AQ9" s="110" t="s">
        <v>185</v>
      </c>
    </row>
    <row r="10" spans="1:43" ht="10.35" customHeight="1" x14ac:dyDescent="0.25">
      <c r="A10" s="783" t="s">
        <v>186</v>
      </c>
      <c r="B10" s="783"/>
      <c r="C10" s="783"/>
      <c r="D10" s="783"/>
      <c r="E10" s="783"/>
      <c r="F10" s="783"/>
      <c r="G10" s="783"/>
      <c r="H10" s="783"/>
      <c r="I10" s="783"/>
      <c r="J10" s="783"/>
      <c r="K10" s="783"/>
      <c r="L10" s="783"/>
      <c r="M10" s="783" t="str">
        <f>'CARGAR datos'!E10</f>
        <v>-</v>
      </c>
      <c r="N10" s="783"/>
      <c r="O10" s="783"/>
      <c r="P10" s="783"/>
      <c r="Q10" s="783"/>
      <c r="R10" s="783"/>
      <c r="S10" s="783"/>
      <c r="T10" s="783"/>
      <c r="U10" s="783"/>
      <c r="V10" s="783"/>
      <c r="W10" s="783"/>
      <c r="X10" s="783"/>
      <c r="Y10" s="783" t="s">
        <v>187</v>
      </c>
      <c r="Z10" s="783"/>
      <c r="AA10" s="783"/>
      <c r="AB10" s="783"/>
      <c r="AC10" s="783"/>
      <c r="AD10" s="783" t="str">
        <f>'CARGAR datos'!E11</f>
        <v>-</v>
      </c>
      <c r="AE10" s="783"/>
      <c r="AF10" s="783"/>
      <c r="AG10" s="783"/>
      <c r="AH10" s="783"/>
      <c r="AI10" s="789" t="s">
        <v>188</v>
      </c>
      <c r="AJ10" s="789"/>
      <c r="AK10" s="789"/>
      <c r="AL10" s="789"/>
      <c r="AM10" s="789"/>
      <c r="AN10" s="789"/>
      <c r="AO10" s="789"/>
      <c r="AP10" s="789"/>
      <c r="AQ10" s="12"/>
    </row>
    <row r="11" spans="1:43" ht="10.35" customHeight="1" x14ac:dyDescent="0.25">
      <c r="A11" s="789" t="str">
        <f>'CARGAR datos'!E18</f>
        <v>-</v>
      </c>
      <c r="B11" s="789"/>
      <c r="C11" s="789"/>
      <c r="D11" s="789"/>
      <c r="E11" s="789"/>
      <c r="F11" s="789"/>
      <c r="G11" s="789"/>
      <c r="H11" s="789"/>
      <c r="I11" s="789"/>
      <c r="J11" s="789"/>
      <c r="K11" s="789"/>
      <c r="L11" s="789"/>
      <c r="M11" s="789"/>
      <c r="N11" s="789"/>
      <c r="O11" s="789"/>
      <c r="P11" s="789"/>
      <c r="Q11" s="789"/>
      <c r="R11" s="789"/>
      <c r="S11" s="789" t="s">
        <v>189</v>
      </c>
      <c r="T11" s="789"/>
      <c r="U11" s="789"/>
      <c r="V11" s="789"/>
      <c r="W11" s="789"/>
      <c r="X11" s="789"/>
      <c r="Y11" s="789"/>
      <c r="Z11" s="789"/>
      <c r="AA11" s="789"/>
      <c r="AB11" s="789"/>
      <c r="AC11" s="789"/>
      <c r="AD11" s="789"/>
      <c r="AE11" s="783" t="str">
        <f>'CARGAR datos'!E19</f>
        <v>-</v>
      </c>
      <c r="AF11" s="783"/>
      <c r="AG11" s="783"/>
      <c r="AH11" s="783"/>
      <c r="AI11" s="783"/>
      <c r="AJ11" s="783"/>
      <c r="AK11" s="783"/>
      <c r="AL11" s="783" t="s">
        <v>190</v>
      </c>
      <c r="AM11" s="783"/>
      <c r="AN11" s="783"/>
      <c r="AO11" s="783"/>
      <c r="AP11" s="783"/>
      <c r="AQ11" s="783"/>
    </row>
    <row r="12" spans="1:43" ht="10.35" customHeight="1" x14ac:dyDescent="0.25">
      <c r="A12" s="809" t="str">
        <f>'CARGAR datos'!E22</f>
        <v>-</v>
      </c>
      <c r="B12" s="809"/>
      <c r="C12" s="809"/>
      <c r="D12" s="809"/>
      <c r="E12" s="809"/>
      <c r="F12" s="809"/>
      <c r="G12" s="809"/>
      <c r="H12" s="809"/>
      <c r="I12" s="809"/>
      <c r="J12" s="809"/>
      <c r="K12" s="809"/>
      <c r="L12" s="809"/>
      <c r="M12" s="809"/>
      <c r="N12" s="809"/>
      <c r="O12" s="809"/>
      <c r="P12" s="809"/>
      <c r="Q12" s="809"/>
      <c r="R12" s="809"/>
      <c r="S12" s="809"/>
      <c r="T12" s="809"/>
      <c r="U12" s="809"/>
      <c r="V12" s="809"/>
      <c r="W12" s="809"/>
      <c r="X12" s="809"/>
      <c r="Y12" s="809"/>
      <c r="Z12" s="809"/>
      <c r="AA12" s="809"/>
      <c r="AB12" s="783" t="s">
        <v>191</v>
      </c>
      <c r="AC12" s="783"/>
      <c r="AD12" s="783"/>
      <c r="AE12" s="783"/>
      <c r="AF12" s="783"/>
      <c r="AG12" s="783"/>
      <c r="AH12" s="783"/>
      <c r="AI12" s="783"/>
      <c r="AJ12" s="783" t="str">
        <f>'CARGAR datos'!E23</f>
        <v>-</v>
      </c>
      <c r="AK12" s="783"/>
      <c r="AL12" s="783"/>
      <c r="AM12" s="783"/>
      <c r="AN12" s="783"/>
      <c r="AO12" s="783"/>
      <c r="AP12" s="783"/>
      <c r="AQ12" s="783"/>
    </row>
    <row r="13" spans="1:43" ht="10.35" customHeight="1" x14ac:dyDescent="0.25">
      <c r="A13" s="783" t="s">
        <v>179</v>
      </c>
      <c r="B13" s="783"/>
      <c r="C13" s="783"/>
      <c r="D13" s="783"/>
      <c r="E13" s="783"/>
      <c r="F13" s="783"/>
      <c r="G13" s="783"/>
      <c r="H13" s="783"/>
      <c r="I13" s="783"/>
      <c r="J13" s="783"/>
      <c r="K13" s="783"/>
      <c r="L13" s="783"/>
      <c r="M13" s="783"/>
      <c r="N13" s="783" t="str">
        <f>'CARGAR datos'!E20</f>
        <v>-</v>
      </c>
      <c r="O13" s="783"/>
      <c r="P13" s="783"/>
      <c r="Q13" s="783"/>
      <c r="R13" s="783"/>
      <c r="S13" s="783"/>
      <c r="T13" s="783"/>
      <c r="U13" s="783"/>
      <c r="V13" s="783"/>
      <c r="W13" s="783"/>
      <c r="X13" s="783"/>
      <c r="Y13" s="783"/>
      <c r="Z13" s="783"/>
      <c r="AA13" s="783"/>
      <c r="AB13" s="783"/>
      <c r="AC13" s="783" t="s">
        <v>180</v>
      </c>
      <c r="AD13" s="783"/>
      <c r="AE13" s="783" t="str">
        <f>'CARGAR datos'!I20</f>
        <v>-</v>
      </c>
      <c r="AF13" s="783"/>
      <c r="AG13" s="783"/>
      <c r="AH13" s="783" t="s">
        <v>181</v>
      </c>
      <c r="AI13" s="783"/>
      <c r="AJ13" s="783" t="str">
        <f>'CARGAR datos'!K20</f>
        <v>-</v>
      </c>
      <c r="AK13" s="783"/>
      <c r="AL13" s="789" t="s">
        <v>182</v>
      </c>
      <c r="AM13" s="789"/>
      <c r="AN13" s="789" t="str">
        <f>'CARGAR datos'!M20</f>
        <v>-</v>
      </c>
      <c r="AO13" s="789"/>
      <c r="AP13" s="808" t="s">
        <v>192</v>
      </c>
      <c r="AQ13" s="808"/>
    </row>
    <row r="14" spans="1:43" ht="10.35" customHeight="1" x14ac:dyDescent="0.25">
      <c r="A14" s="783" t="s">
        <v>183</v>
      </c>
      <c r="B14" s="783"/>
      <c r="C14" s="783"/>
      <c r="D14" s="783"/>
      <c r="E14" s="783"/>
      <c r="F14" s="783"/>
      <c r="G14" s="783" t="str">
        <f>'CARGAR datos'!O20</f>
        <v>BAHIA BLANCA</v>
      </c>
      <c r="H14" s="783"/>
      <c r="I14" s="783"/>
      <c r="J14" s="783"/>
      <c r="K14" s="783"/>
      <c r="L14" s="783"/>
      <c r="M14" s="783"/>
      <c r="N14" s="783" t="s">
        <v>193</v>
      </c>
      <c r="O14" s="783"/>
      <c r="P14" s="783"/>
      <c r="Q14" s="783"/>
      <c r="R14" s="807" t="str">
        <f>'CARGAR datos'!E21</f>
        <v>-</v>
      </c>
      <c r="S14" s="807"/>
      <c r="T14" s="807"/>
      <c r="U14" s="807"/>
      <c r="V14" s="807"/>
      <c r="W14" s="807"/>
      <c r="X14" s="807"/>
      <c r="Y14" s="807"/>
      <c r="Z14" s="807"/>
      <c r="AA14" s="807"/>
      <c r="AB14" s="807"/>
      <c r="AC14" s="807"/>
      <c r="AD14" s="807"/>
      <c r="AE14" s="807" t="s">
        <v>180</v>
      </c>
      <c r="AF14" s="807"/>
      <c r="AG14" s="807" t="str">
        <f>'CARGAR datos'!I21</f>
        <v>-</v>
      </c>
      <c r="AH14" s="807"/>
      <c r="AI14" s="807"/>
      <c r="AJ14" s="807" t="s">
        <v>181</v>
      </c>
      <c r="AK14" s="807"/>
      <c r="AL14" s="807" t="str">
        <f>'CARGAR datos'!K21</f>
        <v>-</v>
      </c>
      <c r="AM14" s="807"/>
      <c r="AN14" s="807" t="s">
        <v>182</v>
      </c>
      <c r="AO14" s="807"/>
      <c r="AP14" s="807" t="str">
        <f>'CARGAR datos'!M21</f>
        <v>-</v>
      </c>
      <c r="AQ14" s="807"/>
    </row>
    <row r="15" spans="1:43" ht="10.35" customHeight="1" x14ac:dyDescent="0.25">
      <c r="A15" s="784" t="s">
        <v>194</v>
      </c>
      <c r="B15" s="784"/>
      <c r="C15" s="784"/>
      <c r="D15" s="784"/>
      <c r="E15" s="784"/>
      <c r="F15" s="784"/>
      <c r="G15" s="784"/>
      <c r="H15" s="783" t="str">
        <f>'CARGAR datos'!O21</f>
        <v>BAHIA BLANCA</v>
      </c>
      <c r="I15" s="783"/>
      <c r="J15" s="783"/>
      <c r="K15" s="783"/>
      <c r="L15" s="783"/>
      <c r="M15" s="783"/>
      <c r="N15" s="783"/>
      <c r="O15" s="783"/>
      <c r="P15" s="807" t="s">
        <v>195</v>
      </c>
      <c r="Q15" s="807"/>
      <c r="R15" s="807"/>
      <c r="S15" s="807"/>
      <c r="T15" s="807"/>
      <c r="U15" s="807"/>
      <c r="V15" s="807"/>
      <c r="W15" s="807"/>
      <c r="X15" s="807"/>
      <c r="Y15" s="807"/>
      <c r="Z15" s="807"/>
      <c r="AA15" s="807"/>
      <c r="AB15" s="807"/>
      <c r="AC15" s="807"/>
      <c r="AD15" s="807"/>
      <c r="AE15" s="807"/>
      <c r="AF15" s="807"/>
      <c r="AG15" s="807"/>
      <c r="AH15" s="807"/>
      <c r="AI15" s="807"/>
      <c r="AJ15" s="807"/>
      <c r="AK15" s="807"/>
      <c r="AL15" s="807"/>
      <c r="AM15" s="807"/>
      <c r="AN15" s="113"/>
      <c r="AO15" s="113"/>
      <c r="AP15" s="113"/>
      <c r="AQ15" s="12"/>
    </row>
    <row r="16" spans="1:43" ht="10.35" customHeight="1" x14ac:dyDescent="0.25">
      <c r="A16" s="112"/>
      <c r="B16" s="112"/>
      <c r="C16" s="112"/>
      <c r="D16" s="112"/>
      <c r="E16" s="112"/>
      <c r="F16" s="112"/>
      <c r="G16" s="112"/>
      <c r="H16" s="109"/>
      <c r="I16" s="109"/>
      <c r="J16" s="109"/>
      <c r="K16" s="109"/>
      <c r="L16" s="109"/>
      <c r="M16" s="109"/>
      <c r="N16" s="109"/>
      <c r="O16" s="109"/>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3"/>
      <c r="AO16" s="113"/>
      <c r="AP16" s="113"/>
      <c r="AQ16" s="12"/>
    </row>
    <row r="17" spans="1:43" ht="10.35" customHeight="1" x14ac:dyDescent="0.25">
      <c r="A17" s="108"/>
      <c r="B17" s="108"/>
      <c r="C17" s="783" t="s">
        <v>196</v>
      </c>
      <c r="D17" s="783"/>
      <c r="E17" s="783"/>
      <c r="F17" s="783"/>
      <c r="G17" s="783"/>
      <c r="H17" s="783"/>
      <c r="I17" s="783"/>
      <c r="J17" s="783"/>
      <c r="K17" s="783"/>
      <c r="L17" s="783"/>
      <c r="M17" s="783"/>
      <c r="N17" s="783"/>
      <c r="O17" s="783"/>
      <c r="P17" s="783"/>
      <c r="Q17" s="783"/>
      <c r="R17" s="783"/>
      <c r="S17" s="783"/>
      <c r="T17" s="783"/>
      <c r="U17" s="783"/>
      <c r="V17" s="783"/>
      <c r="W17" s="783"/>
      <c r="X17" s="783"/>
      <c r="Y17" s="783"/>
      <c r="Z17" s="783"/>
      <c r="AA17" s="783"/>
      <c r="AB17" s="783" t="str">
        <f>'CARGAR datos'!E26</f>
        <v>INSPECCION y ENSAYO</v>
      </c>
      <c r="AC17" s="783"/>
      <c r="AD17" s="783"/>
      <c r="AE17" s="783"/>
      <c r="AF17" s="783"/>
      <c r="AG17" s="783"/>
      <c r="AH17" s="783"/>
      <c r="AI17" s="783"/>
      <c r="AJ17" s="783"/>
      <c r="AK17" s="783"/>
      <c r="AL17" s="783"/>
      <c r="AM17" s="783"/>
      <c r="AN17" s="783"/>
      <c r="AO17" s="783"/>
      <c r="AP17" s="783" t="s">
        <v>197</v>
      </c>
      <c r="AQ17" s="783"/>
    </row>
    <row r="18" spans="1:43" ht="10.35" customHeight="1" x14ac:dyDescent="0.25">
      <c r="A18" s="783" t="str">
        <f>'CARGAR datos'!E27</f>
        <v>Completar aquí el objetivo de la tarea</v>
      </c>
      <c r="B18" s="783"/>
      <c r="C18" s="783"/>
      <c r="D18" s="783"/>
      <c r="E18" s="783"/>
      <c r="F18" s="783"/>
      <c r="G18" s="783"/>
      <c r="H18" s="783"/>
      <c r="I18" s="783"/>
      <c r="J18" s="783"/>
      <c r="K18" s="783"/>
      <c r="L18" s="783"/>
      <c r="M18" s="783"/>
      <c r="N18" s="783"/>
      <c r="O18" s="783"/>
      <c r="P18" s="783"/>
      <c r="Q18" s="783"/>
      <c r="R18" s="783"/>
      <c r="S18" s="783"/>
      <c r="T18" s="783"/>
      <c r="U18" s="783"/>
      <c r="V18" s="783"/>
      <c r="W18" s="783"/>
      <c r="X18" s="783"/>
      <c r="Y18" s="783"/>
      <c r="Z18" s="783" t="s">
        <v>198</v>
      </c>
      <c r="AA18" s="783"/>
      <c r="AB18" s="783"/>
      <c r="AC18" s="783"/>
      <c r="AD18" s="783"/>
      <c r="AE18" s="783"/>
      <c r="AF18" s="783"/>
      <c r="AG18" s="783"/>
      <c r="AH18" s="783"/>
      <c r="AI18" s="783"/>
      <c r="AJ18" s="783" t="str">
        <f>'CARGAR datos'!J29</f>
        <v>BAHIA BLANCA</v>
      </c>
      <c r="AK18" s="783"/>
      <c r="AL18" s="783"/>
      <c r="AM18" s="783"/>
      <c r="AN18" s="783"/>
      <c r="AO18" s="783"/>
      <c r="AP18" s="783" t="s">
        <v>199</v>
      </c>
      <c r="AQ18" s="783"/>
    </row>
    <row r="19" spans="1:43" ht="10.35" customHeight="1" x14ac:dyDescent="0.25">
      <c r="A19" s="783" t="str">
        <f>'CARGAR datos'!E28</f>
        <v>-</v>
      </c>
      <c r="B19" s="783"/>
      <c r="C19" s="783"/>
      <c r="D19" s="783"/>
      <c r="E19" s="783"/>
      <c r="F19" s="783"/>
      <c r="G19" s="783"/>
      <c r="H19" s="783"/>
      <c r="I19" s="783"/>
      <c r="J19" s="783"/>
      <c r="K19" s="783"/>
      <c r="L19" s="783"/>
      <c r="M19" s="783"/>
      <c r="N19" s="783"/>
      <c r="O19" s="783"/>
      <c r="P19" s="783"/>
      <c r="Q19" s="783"/>
      <c r="R19" s="783"/>
      <c r="S19" s="783"/>
      <c r="T19" s="783"/>
      <c r="U19" s="783"/>
      <c r="V19" s="783"/>
      <c r="W19" s="783"/>
      <c r="X19" s="806" t="s">
        <v>180</v>
      </c>
      <c r="Y19" s="806"/>
      <c r="Z19" s="783" t="str">
        <f>'CARGAR datos'!I28</f>
        <v>-</v>
      </c>
      <c r="AA19" s="783"/>
      <c r="AB19" s="783"/>
      <c r="AC19" s="783"/>
      <c r="AD19" s="783"/>
      <c r="AE19" s="783" t="s">
        <v>183</v>
      </c>
      <c r="AF19" s="783"/>
      <c r="AG19" s="783"/>
      <c r="AH19" s="783"/>
      <c r="AI19" s="783"/>
      <c r="AJ19" s="783"/>
      <c r="AK19" s="783" t="str">
        <f>'CARGAR datos'!E29</f>
        <v>BAHIA BLANCA</v>
      </c>
      <c r="AL19" s="783"/>
      <c r="AM19" s="783"/>
      <c r="AN19" s="783"/>
      <c r="AO19" s="783"/>
      <c r="AP19" s="783"/>
      <c r="AQ19" s="783"/>
    </row>
    <row r="20" spans="1:43" ht="10.35" customHeight="1" x14ac:dyDescent="0.25">
      <c r="A20" s="804" t="s">
        <v>200</v>
      </c>
      <c r="B20" s="804"/>
      <c r="C20" s="804"/>
      <c r="D20" s="801" t="str">
        <f>'CARGAR datos'!F30</f>
        <v>-</v>
      </c>
      <c r="E20" s="801"/>
      <c r="F20" s="804" t="s">
        <v>201</v>
      </c>
      <c r="G20" s="804"/>
      <c r="H20" s="804"/>
      <c r="I20" s="801" t="str">
        <f>'CARGAR datos'!H30</f>
        <v>-</v>
      </c>
      <c r="J20" s="801"/>
      <c r="K20" s="801" t="s">
        <v>202</v>
      </c>
      <c r="L20" s="801"/>
      <c r="M20" s="801" t="str">
        <f>'CARGAR datos'!J30</f>
        <v>-</v>
      </c>
      <c r="N20" s="801"/>
      <c r="O20" s="801" t="s">
        <v>203</v>
      </c>
      <c r="P20" s="801"/>
      <c r="Q20" s="801" t="str">
        <f>'CARGAR datos'!L30</f>
        <v>-</v>
      </c>
      <c r="R20" s="801"/>
      <c r="S20" s="801"/>
      <c r="T20" s="801" t="s">
        <v>204</v>
      </c>
      <c r="U20" s="801"/>
      <c r="V20" s="801"/>
      <c r="W20" s="801" t="str">
        <f>'CARGAR datos'!O30</f>
        <v>-</v>
      </c>
      <c r="X20" s="801"/>
      <c r="Y20" s="801"/>
      <c r="Z20" s="801"/>
      <c r="AA20" s="108"/>
      <c r="AB20" s="108"/>
      <c r="AC20" s="108"/>
      <c r="AD20" s="108"/>
      <c r="AE20" s="109"/>
      <c r="AF20" s="109"/>
      <c r="AG20" s="108"/>
      <c r="AH20" s="109"/>
      <c r="AI20" s="109"/>
      <c r="AJ20" s="109"/>
      <c r="AK20" s="109"/>
      <c r="AL20" s="108"/>
      <c r="AM20" s="109"/>
      <c r="AN20" s="109"/>
      <c r="AO20" s="115"/>
      <c r="AP20" s="115"/>
      <c r="AQ20" s="12"/>
    </row>
    <row r="21" spans="1:43" ht="10.35" customHeight="1" x14ac:dyDescent="0.25">
      <c r="A21" s="114"/>
      <c r="B21" s="114"/>
      <c r="C21" s="114"/>
      <c r="D21" s="109"/>
      <c r="E21" s="109"/>
      <c r="F21" s="114"/>
      <c r="G21" s="114"/>
      <c r="H21" s="114"/>
      <c r="I21" s="109"/>
      <c r="J21" s="109"/>
      <c r="K21" s="109"/>
      <c r="L21" s="109"/>
      <c r="M21" s="109"/>
      <c r="N21" s="109"/>
      <c r="O21" s="109"/>
      <c r="P21" s="109"/>
      <c r="Q21" s="109"/>
      <c r="R21" s="109"/>
      <c r="S21" s="109"/>
      <c r="T21" s="109"/>
      <c r="U21" s="109"/>
      <c r="V21" s="109"/>
      <c r="W21" s="109"/>
      <c r="X21" s="109"/>
      <c r="Y21" s="109"/>
      <c r="Z21" s="109"/>
      <c r="AA21" s="109"/>
      <c r="AB21" s="108"/>
      <c r="AC21" s="109"/>
      <c r="AD21" s="109"/>
      <c r="AE21" s="109"/>
      <c r="AF21" s="109"/>
      <c r="AG21" s="108"/>
      <c r="AH21" s="109"/>
      <c r="AI21" s="109"/>
      <c r="AJ21" s="109"/>
      <c r="AK21" s="109"/>
      <c r="AL21" s="108"/>
      <c r="AM21" s="109"/>
      <c r="AN21" s="109"/>
      <c r="AO21" s="115"/>
      <c r="AP21" s="115"/>
      <c r="AQ21" s="12"/>
    </row>
    <row r="22" spans="1:43" ht="10.35" customHeight="1" x14ac:dyDescent="0.25">
      <c r="A22" s="802" t="s">
        <v>513</v>
      </c>
      <c r="B22" s="802"/>
      <c r="C22" s="802"/>
      <c r="D22" s="802"/>
      <c r="E22" s="802"/>
      <c r="F22" s="802"/>
      <c r="G22" s="802"/>
      <c r="H22" s="802"/>
      <c r="I22" s="802"/>
      <c r="J22" s="802"/>
      <c r="K22" s="802"/>
      <c r="L22" s="802"/>
      <c r="M22" s="802"/>
      <c r="N22" s="802"/>
      <c r="O22" s="802"/>
      <c r="P22" s="802"/>
      <c r="Q22" s="802"/>
      <c r="R22" s="802"/>
      <c r="S22" s="802"/>
      <c r="T22" s="802"/>
      <c r="U22" s="802"/>
      <c r="V22" s="802"/>
      <c r="W22" s="802"/>
      <c r="X22" s="802"/>
      <c r="Y22" s="802"/>
      <c r="Z22" s="802"/>
      <c r="AA22" s="802"/>
      <c r="AB22" s="802"/>
      <c r="AC22" s="802"/>
      <c r="AD22" s="802"/>
      <c r="AE22" s="802"/>
      <c r="AF22" s="802"/>
      <c r="AG22" s="802"/>
      <c r="AH22" s="802"/>
      <c r="AI22" s="802"/>
      <c r="AJ22" s="802"/>
      <c r="AK22" s="802"/>
      <c r="AL22" s="802"/>
      <c r="AM22" s="802"/>
      <c r="AN22" s="802"/>
      <c r="AO22" s="802"/>
      <c r="AP22" s="802"/>
      <c r="AQ22" s="802"/>
    </row>
    <row r="23" spans="1:43" ht="10.35" customHeight="1" x14ac:dyDescent="0.25">
      <c r="A23" s="802"/>
      <c r="B23" s="802"/>
      <c r="C23" s="802"/>
      <c r="D23" s="802"/>
      <c r="E23" s="802"/>
      <c r="F23" s="802"/>
      <c r="G23" s="802"/>
      <c r="H23" s="802"/>
      <c r="I23" s="802"/>
      <c r="J23" s="802"/>
      <c r="K23" s="802"/>
      <c r="L23" s="802"/>
      <c r="M23" s="802"/>
      <c r="N23" s="802"/>
      <c r="O23" s="802"/>
      <c r="P23" s="802"/>
      <c r="Q23" s="802"/>
      <c r="R23" s="802"/>
      <c r="S23" s="802"/>
      <c r="T23" s="802"/>
      <c r="U23" s="802"/>
      <c r="V23" s="802"/>
      <c r="W23" s="802"/>
      <c r="X23" s="802"/>
      <c r="Y23" s="802"/>
      <c r="Z23" s="802"/>
      <c r="AA23" s="802"/>
      <c r="AB23" s="802"/>
      <c r="AC23" s="802"/>
      <c r="AD23" s="802"/>
      <c r="AE23" s="802"/>
      <c r="AF23" s="802"/>
      <c r="AG23" s="802"/>
      <c r="AH23" s="802"/>
      <c r="AI23" s="802"/>
      <c r="AJ23" s="802"/>
      <c r="AK23" s="802"/>
      <c r="AL23" s="802"/>
      <c r="AM23" s="802"/>
      <c r="AN23" s="802"/>
      <c r="AO23" s="802"/>
      <c r="AP23" s="802"/>
      <c r="AQ23" s="802"/>
    </row>
    <row r="24" spans="1:43" ht="12.95" customHeight="1" x14ac:dyDescent="0.25">
      <c r="A24" s="802"/>
      <c r="B24" s="802"/>
      <c r="C24" s="802"/>
      <c r="D24" s="802"/>
      <c r="E24" s="802"/>
      <c r="F24" s="802"/>
      <c r="G24" s="802"/>
      <c r="H24" s="802"/>
      <c r="I24" s="802"/>
      <c r="J24" s="802"/>
      <c r="K24" s="802"/>
      <c r="L24" s="802"/>
      <c r="M24" s="802"/>
      <c r="N24" s="802"/>
      <c r="O24" s="802"/>
      <c r="P24" s="802"/>
      <c r="Q24" s="802"/>
      <c r="R24" s="802"/>
      <c r="S24" s="802"/>
      <c r="T24" s="802"/>
      <c r="U24" s="802"/>
      <c r="V24" s="802"/>
      <c r="W24" s="802"/>
      <c r="X24" s="802"/>
      <c r="Y24" s="802"/>
      <c r="Z24" s="802"/>
      <c r="AA24" s="802"/>
      <c r="AB24" s="802"/>
      <c r="AC24" s="802"/>
      <c r="AD24" s="802"/>
      <c r="AE24" s="802"/>
      <c r="AF24" s="802"/>
      <c r="AG24" s="802"/>
      <c r="AH24" s="802"/>
      <c r="AI24" s="802"/>
      <c r="AJ24" s="802"/>
      <c r="AK24" s="802"/>
      <c r="AL24" s="802"/>
      <c r="AM24" s="802"/>
      <c r="AN24" s="802"/>
      <c r="AO24" s="802"/>
      <c r="AP24" s="802"/>
      <c r="AQ24" s="802"/>
    </row>
    <row r="25" spans="1:43" ht="10.5" customHeight="1" x14ac:dyDescent="0.25">
      <c r="A25" s="802"/>
      <c r="B25" s="802"/>
      <c r="C25" s="802"/>
      <c r="D25" s="802"/>
      <c r="E25" s="802"/>
      <c r="F25" s="802"/>
      <c r="G25" s="802"/>
      <c r="H25" s="802"/>
      <c r="I25" s="802"/>
      <c r="J25" s="802"/>
      <c r="K25" s="802"/>
      <c r="L25" s="802"/>
      <c r="M25" s="802"/>
      <c r="N25" s="802"/>
      <c r="O25" s="802"/>
      <c r="P25" s="802"/>
      <c r="Q25" s="802"/>
      <c r="R25" s="802"/>
      <c r="S25" s="802"/>
      <c r="T25" s="802"/>
      <c r="U25" s="802"/>
      <c r="V25" s="802"/>
      <c r="W25" s="802"/>
      <c r="X25" s="802"/>
      <c r="Y25" s="802"/>
      <c r="Z25" s="802"/>
      <c r="AA25" s="802"/>
      <c r="AB25" s="802"/>
      <c r="AC25" s="802"/>
      <c r="AD25" s="802"/>
      <c r="AE25" s="802"/>
      <c r="AF25" s="802"/>
      <c r="AG25" s="802"/>
      <c r="AH25" s="802"/>
      <c r="AI25" s="802"/>
      <c r="AJ25" s="802"/>
      <c r="AK25" s="802"/>
      <c r="AL25" s="802"/>
      <c r="AM25" s="802"/>
      <c r="AN25" s="802"/>
      <c r="AO25" s="802"/>
      <c r="AP25" s="802"/>
      <c r="AQ25" s="802"/>
    </row>
    <row r="26" spans="1:43" ht="10.5" customHeight="1" x14ac:dyDescent="0.25">
      <c r="A26" s="116"/>
      <c r="B26" s="116"/>
      <c r="C26" s="116"/>
      <c r="D26" s="116"/>
      <c r="E26" s="116"/>
      <c r="F26" s="116"/>
      <c r="G26" s="116"/>
      <c r="H26" s="116"/>
      <c r="I26" s="116"/>
      <c r="J26" s="116"/>
      <c r="K26" s="116"/>
      <c r="L26" s="116"/>
      <c r="M26" s="116"/>
      <c r="N26" s="116"/>
      <c r="O26" s="116"/>
      <c r="P26" s="116"/>
      <c r="Q26" s="116"/>
      <c r="R26" s="116"/>
      <c r="S26" s="116"/>
      <c r="T26" s="116"/>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row>
    <row r="27" spans="1:43" ht="10.5" customHeight="1" x14ac:dyDescent="0.25">
      <c r="A27" s="783" t="s">
        <v>426</v>
      </c>
      <c r="B27" s="783"/>
      <c r="C27" s="783"/>
      <c r="D27" s="783"/>
      <c r="E27" s="783"/>
      <c r="F27" s="783"/>
      <c r="G27" s="783"/>
      <c r="H27" s="783"/>
      <c r="I27" s="783"/>
      <c r="J27" s="783"/>
      <c r="K27" s="783"/>
      <c r="L27" s="783"/>
      <c r="M27" s="783"/>
      <c r="N27" s="783"/>
      <c r="O27" s="783"/>
      <c r="P27" s="783"/>
      <c r="Q27" s="783"/>
      <c r="R27" s="783"/>
      <c r="S27" s="783"/>
      <c r="T27" s="783"/>
      <c r="U27" s="783"/>
      <c r="V27" s="783"/>
      <c r="W27" s="783"/>
      <c r="X27" s="783"/>
      <c r="Y27" s="783"/>
      <c r="Z27" s="783"/>
      <c r="AA27" s="783"/>
      <c r="AB27" s="783"/>
      <c r="AC27" s="783"/>
      <c r="AD27" s="783"/>
      <c r="AE27" s="783"/>
      <c r="AF27" s="783"/>
      <c r="AG27" s="783"/>
      <c r="AH27" s="783"/>
      <c r="AI27" s="783"/>
      <c r="AJ27" s="783"/>
      <c r="AK27" s="783"/>
      <c r="AL27" s="783"/>
      <c r="AM27" s="783"/>
      <c r="AN27" s="783"/>
      <c r="AO27" s="783"/>
      <c r="AP27" s="783"/>
      <c r="AQ27" s="783"/>
    </row>
    <row r="28" spans="1:43" ht="10.5" customHeight="1" x14ac:dyDescent="0.25">
      <c r="A28" s="273" t="s">
        <v>427</v>
      </c>
      <c r="B28" s="273"/>
      <c r="C28" s="273"/>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row>
    <row r="29" spans="1:43" ht="10.5" customHeight="1" x14ac:dyDescent="0.25">
      <c r="A29" s="792">
        <f>'CARGAR datos p calculos'!G46</f>
        <v>125000</v>
      </c>
      <c r="B29" s="792"/>
      <c r="C29" s="792"/>
      <c r="D29" s="792"/>
      <c r="E29" s="792"/>
      <c r="F29" s="792"/>
      <c r="G29" s="792"/>
      <c r="H29" s="792"/>
      <c r="I29" s="792"/>
      <c r="J29" s="792"/>
      <c r="K29" s="792" t="str">
        <f>'CARGAR datos p calculos'!A48</f>
        <v>(CIENTO VEINTICINCO MIL CON 0/100.-)</v>
      </c>
      <c r="L29" s="792"/>
      <c r="M29" s="792"/>
      <c r="N29" s="792"/>
      <c r="O29" s="792"/>
      <c r="P29" s="792"/>
      <c r="Q29" s="792"/>
      <c r="R29" s="792"/>
      <c r="S29" s="792"/>
      <c r="T29" s="792"/>
      <c r="U29" s="792"/>
      <c r="V29" s="792"/>
      <c r="W29" s="792"/>
      <c r="X29" s="792"/>
      <c r="Y29" s="792"/>
      <c r="Z29" s="792"/>
      <c r="AA29" s="792"/>
      <c r="AB29" s="792"/>
      <c r="AC29" s="792"/>
      <c r="AD29" s="792"/>
      <c r="AE29" s="792"/>
      <c r="AF29" s="792"/>
      <c r="AG29" s="792"/>
      <c r="AH29" s="792"/>
      <c r="AI29" s="792"/>
      <c r="AJ29" s="792"/>
      <c r="AK29" s="792"/>
      <c r="AL29" s="792"/>
      <c r="AM29" s="792"/>
      <c r="AN29" s="792"/>
      <c r="AO29" s="792"/>
      <c r="AP29" s="792"/>
      <c r="AQ29" s="792"/>
    </row>
    <row r="30" spans="1:43" ht="10.5" customHeight="1" x14ac:dyDescent="0.25">
      <c r="A30" s="117"/>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26"/>
    </row>
    <row r="31" spans="1:43" ht="10.5" customHeight="1" x14ac:dyDescent="0.25">
      <c r="A31" s="792"/>
      <c r="B31" s="792"/>
      <c r="C31" s="792"/>
      <c r="D31" s="792"/>
      <c r="E31" s="805" t="s">
        <v>205</v>
      </c>
      <c r="F31" s="805"/>
      <c r="G31" s="805"/>
      <c r="H31" s="805"/>
      <c r="I31" s="805"/>
      <c r="J31" s="805"/>
      <c r="K31" s="805"/>
      <c r="L31" s="805"/>
      <c r="M31" s="805"/>
      <c r="N31" s="805"/>
      <c r="O31" s="805"/>
      <c r="P31" s="805"/>
      <c r="Q31" s="805"/>
      <c r="R31" s="805"/>
      <c r="S31" s="805"/>
      <c r="T31" s="805"/>
      <c r="U31" s="805"/>
      <c r="V31" s="805"/>
      <c r="W31" s="805"/>
      <c r="X31" s="805"/>
      <c r="Y31" s="805"/>
      <c r="Z31" s="805"/>
      <c r="AA31" s="118">
        <f>'CARGAR datos'!F34</f>
        <v>6</v>
      </c>
      <c r="AB31" s="800" t="s">
        <v>206</v>
      </c>
      <c r="AC31" s="800"/>
      <c r="AD31" s="800"/>
      <c r="AE31" s="800"/>
      <c r="AF31" s="800"/>
      <c r="AG31" s="800"/>
      <c r="AH31" s="800"/>
      <c r="AI31" s="800"/>
      <c r="AJ31" s="800"/>
      <c r="AK31" s="800"/>
      <c r="AL31" s="800"/>
      <c r="AM31" s="800"/>
      <c r="AN31" s="800"/>
      <c r="AO31" s="800"/>
      <c r="AP31" s="800"/>
      <c r="AQ31" s="12"/>
    </row>
    <row r="32" spans="1:43" ht="10.5" customHeight="1" x14ac:dyDescent="0.25">
      <c r="A32" s="803" t="s">
        <v>207</v>
      </c>
      <c r="B32" s="803"/>
      <c r="C32" s="803"/>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120"/>
      <c r="AF32" s="120"/>
      <c r="AG32" s="120"/>
      <c r="AH32" s="120"/>
      <c r="AI32" s="120"/>
      <c r="AJ32" s="120"/>
      <c r="AK32" s="120"/>
      <c r="AL32" s="120"/>
      <c r="AM32" s="120"/>
      <c r="AN32" s="120"/>
      <c r="AO32" s="120"/>
      <c r="AP32" s="120"/>
      <c r="AQ32" s="12"/>
    </row>
    <row r="33" spans="1:43" ht="10.5" customHeight="1" x14ac:dyDescent="0.25">
      <c r="A33" s="119"/>
      <c r="B33" s="119"/>
      <c r="C33" s="119"/>
      <c r="D33" s="119"/>
      <c r="E33" s="119"/>
      <c r="F33" s="119"/>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20"/>
      <c r="AE33" s="120"/>
      <c r="AF33" s="120"/>
      <c r="AG33" s="120"/>
      <c r="AH33" s="120"/>
      <c r="AI33" s="120"/>
      <c r="AJ33" s="120"/>
      <c r="AK33" s="120"/>
      <c r="AL33" s="120"/>
      <c r="AM33" s="120"/>
      <c r="AN33" s="120"/>
      <c r="AO33" s="120"/>
      <c r="AP33" s="120"/>
      <c r="AQ33" s="12"/>
    </row>
    <row r="34" spans="1:43" ht="10.5" customHeight="1" x14ac:dyDescent="0.25">
      <c r="A34" s="120" t="s">
        <v>208</v>
      </c>
      <c r="B34" s="120"/>
      <c r="C34" s="120"/>
      <c r="D34" s="794" t="s">
        <v>209</v>
      </c>
      <c r="E34" s="794"/>
      <c r="F34" s="794"/>
      <c r="G34" s="794"/>
      <c r="H34" s="794"/>
      <c r="I34" s="794"/>
      <c r="J34" s="794"/>
      <c r="K34" s="794"/>
      <c r="L34" s="794"/>
      <c r="M34" s="794"/>
      <c r="N34" s="794"/>
      <c r="O34" s="794"/>
      <c r="P34" s="794"/>
      <c r="Q34" s="794"/>
      <c r="R34" s="794"/>
      <c r="S34" s="794"/>
      <c r="T34" s="794"/>
      <c r="U34" s="794"/>
      <c r="V34" s="794"/>
      <c r="W34" s="794"/>
      <c r="X34" s="794"/>
      <c r="Y34" s="794"/>
      <c r="Z34" s="794"/>
      <c r="AA34" s="794"/>
      <c r="AB34" s="794"/>
      <c r="AC34" s="794"/>
      <c r="AD34" s="794"/>
      <c r="AE34" s="794"/>
      <c r="AF34" s="794"/>
      <c r="AG34" s="794"/>
      <c r="AH34" s="794"/>
      <c r="AI34" s="794"/>
      <c r="AJ34" s="794"/>
      <c r="AK34" s="794"/>
      <c r="AL34" s="794"/>
      <c r="AM34" s="792" t="str">
        <f>'CARGAR datos'!F36</f>
        <v>CONTADO</v>
      </c>
      <c r="AN34" s="792"/>
      <c r="AO34" s="792"/>
      <c r="AP34" s="792"/>
      <c r="AQ34" s="12" t="s">
        <v>210</v>
      </c>
    </row>
    <row r="35" spans="1:43" ht="10.5" customHeight="1" x14ac:dyDescent="0.25">
      <c r="A35" s="793" t="s">
        <v>211</v>
      </c>
      <c r="B35" s="793"/>
      <c r="C35" s="793"/>
      <c r="D35" s="793"/>
      <c r="E35" s="793"/>
      <c r="F35" s="793"/>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793"/>
      <c r="AK35" s="793"/>
      <c r="AL35" s="793"/>
      <c r="AM35" s="793"/>
      <c r="AN35" s="793"/>
      <c r="AO35" s="793"/>
      <c r="AP35" s="793"/>
      <c r="AQ35" s="12"/>
    </row>
    <row r="36" spans="1:43" ht="10.5" customHeight="1" x14ac:dyDescent="0.25">
      <c r="A36" s="793" t="s">
        <v>212</v>
      </c>
      <c r="B36" s="793"/>
      <c r="C36" s="793"/>
      <c r="D36" s="793"/>
      <c r="E36" s="793"/>
      <c r="F36" s="793"/>
      <c r="G36" s="793"/>
      <c r="H36" s="793"/>
      <c r="I36" s="793"/>
      <c r="J36" s="793"/>
      <c r="K36" s="793"/>
      <c r="L36" s="793"/>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3"/>
      <c r="AN36" s="793"/>
      <c r="AO36" s="793"/>
      <c r="AP36" s="793"/>
      <c r="AQ36" s="12"/>
    </row>
    <row r="37" spans="1:43" ht="10.5" customHeight="1" x14ac:dyDescent="0.25">
      <c r="A37" s="121"/>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
    </row>
    <row r="38" spans="1:43" ht="10.5" customHeight="1" x14ac:dyDescent="0.25">
      <c r="A38" s="790" t="s">
        <v>428</v>
      </c>
      <c r="B38" s="790"/>
      <c r="C38" s="790"/>
      <c r="D38" s="790"/>
      <c r="E38" s="790"/>
      <c r="F38" s="790"/>
      <c r="G38" s="790"/>
      <c r="H38" s="790"/>
      <c r="I38" s="790"/>
      <c r="J38" s="790"/>
      <c r="K38" s="790"/>
      <c r="L38" s="790"/>
      <c r="M38" s="790"/>
      <c r="N38" s="790"/>
      <c r="O38" s="790"/>
      <c r="P38" s="790"/>
      <c r="Q38" s="790"/>
      <c r="R38" s="790"/>
      <c r="S38" s="790"/>
      <c r="T38" s="790"/>
      <c r="U38" s="790"/>
      <c r="V38" s="790"/>
      <c r="W38" s="790"/>
      <c r="X38" s="790"/>
      <c r="Y38" s="790"/>
      <c r="Z38" s="790"/>
      <c r="AA38" s="790"/>
      <c r="AB38" s="790"/>
      <c r="AC38" s="790"/>
      <c r="AD38" s="790"/>
      <c r="AE38" s="790"/>
      <c r="AF38" s="790"/>
      <c r="AG38" s="790"/>
      <c r="AH38" s="790"/>
      <c r="AI38" s="790"/>
      <c r="AJ38" s="790"/>
      <c r="AK38" s="790"/>
      <c r="AL38" s="790"/>
      <c r="AM38" s="790"/>
      <c r="AN38" s="790"/>
      <c r="AO38" s="790"/>
      <c r="AP38" s="790"/>
      <c r="AQ38" s="790"/>
    </row>
    <row r="39" spans="1:43" ht="10.5" customHeight="1" x14ac:dyDescent="0.25">
      <c r="A39" s="790" t="s">
        <v>213</v>
      </c>
      <c r="B39" s="790"/>
      <c r="C39" s="790"/>
      <c r="D39" s="790"/>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0"/>
      <c r="AE39" s="790"/>
      <c r="AF39" s="790"/>
      <c r="AG39" s="790"/>
      <c r="AH39" s="790"/>
      <c r="AI39" s="790"/>
      <c r="AJ39" s="790"/>
      <c r="AK39" s="790"/>
      <c r="AL39" s="790"/>
      <c r="AM39" s="790"/>
      <c r="AN39" s="790"/>
      <c r="AO39" s="790"/>
      <c r="AP39" s="790"/>
      <c r="AQ39" s="790"/>
    </row>
    <row r="40" spans="1:43" ht="10.5" customHeight="1" x14ac:dyDescent="0.25">
      <c r="A40" s="122"/>
      <c r="B40" s="122"/>
      <c r="C40" s="122"/>
      <c r="D40" s="122"/>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row>
    <row r="41" spans="1:43" ht="10.5" customHeight="1" x14ac:dyDescent="0.25">
      <c r="A41" s="791" t="s">
        <v>429</v>
      </c>
      <c r="B41" s="791"/>
      <c r="C41" s="791"/>
      <c r="D41" s="791"/>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row>
    <row r="42" spans="1:43" ht="11.25" customHeight="1" x14ac:dyDescent="0.25">
      <c r="A42" s="790" t="s">
        <v>430</v>
      </c>
      <c r="B42" s="790"/>
      <c r="C42" s="790"/>
      <c r="D42" s="790"/>
      <c r="E42" s="790"/>
      <c r="F42" s="790"/>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0"/>
      <c r="AE42" s="790"/>
      <c r="AF42" s="790"/>
      <c r="AG42" s="790"/>
      <c r="AH42" s="790"/>
      <c r="AI42" s="790"/>
      <c r="AJ42" s="790"/>
      <c r="AK42" s="790"/>
      <c r="AL42" s="790"/>
      <c r="AM42" s="790"/>
      <c r="AN42" s="790"/>
      <c r="AO42" s="790"/>
      <c r="AP42" s="790"/>
      <c r="AQ42" s="790"/>
    </row>
    <row r="43" spans="1:43" ht="10.35" customHeight="1" x14ac:dyDescent="0.25">
      <c r="A43" s="123"/>
      <c r="B43" s="123"/>
      <c r="C43" s="123"/>
      <c r="D43" s="123"/>
      <c r="E43" s="123"/>
      <c r="F43" s="123"/>
      <c r="G43" s="123"/>
      <c r="H43" s="123"/>
      <c r="I43" s="123"/>
      <c r="J43" s="123"/>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3"/>
      <c r="AN43" s="123"/>
      <c r="AO43" s="123"/>
      <c r="AP43" s="123"/>
      <c r="AQ43" s="123"/>
    </row>
    <row r="44" spans="1:43" ht="10.35" customHeight="1" x14ac:dyDescent="0.25">
      <c r="A44" s="790" t="s">
        <v>433</v>
      </c>
      <c r="B44" s="790"/>
      <c r="C44" s="790"/>
      <c r="D44" s="790"/>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0"/>
      <c r="AE44" s="790"/>
      <c r="AF44" s="790"/>
      <c r="AG44" s="790"/>
      <c r="AH44" s="790"/>
      <c r="AI44" s="790"/>
      <c r="AJ44" s="790"/>
      <c r="AK44" s="790"/>
      <c r="AL44" s="790"/>
      <c r="AM44" s="790"/>
      <c r="AN44" s="790"/>
      <c r="AO44" s="790"/>
      <c r="AP44" s="790"/>
      <c r="AQ44" s="790"/>
    </row>
    <row r="45" spans="1:43" ht="10.35" customHeight="1" x14ac:dyDescent="0.25">
      <c r="A45" s="791" t="s">
        <v>431</v>
      </c>
      <c r="B45" s="791"/>
      <c r="C45" s="791"/>
      <c r="D45" s="791"/>
      <c r="E45" s="791"/>
      <c r="F45" s="791"/>
      <c r="G45" s="791"/>
      <c r="H45" s="791"/>
      <c r="I45" s="791"/>
      <c r="J45" s="791"/>
      <c r="K45" s="791"/>
      <c r="L45" s="791"/>
      <c r="M45" s="791"/>
      <c r="N45" s="791"/>
      <c r="O45" s="791"/>
      <c r="P45" s="791"/>
      <c r="Q45" s="791"/>
      <c r="R45" s="791"/>
      <c r="S45" s="791"/>
      <c r="T45" s="791"/>
      <c r="U45" s="791"/>
      <c r="V45" s="791"/>
      <c r="W45" s="791"/>
      <c r="X45" s="791"/>
      <c r="Y45" s="791"/>
      <c r="Z45" s="791"/>
      <c r="AA45" s="791"/>
      <c r="AB45" s="791"/>
      <c r="AC45" s="791"/>
      <c r="AD45" s="791"/>
      <c r="AE45" s="791"/>
      <c r="AF45" s="791"/>
      <c r="AG45" s="791"/>
      <c r="AH45" s="791"/>
      <c r="AI45" s="791"/>
      <c r="AJ45" s="791"/>
      <c r="AK45" s="791"/>
      <c r="AL45" s="791"/>
      <c r="AM45" s="791"/>
      <c r="AN45" s="791"/>
      <c r="AO45" s="791"/>
      <c r="AP45" s="791"/>
      <c r="AQ45" s="791"/>
    </row>
    <row r="46" spans="1:43" ht="10.35" customHeight="1" x14ac:dyDescent="0.25">
      <c r="A46" s="790" t="s">
        <v>432</v>
      </c>
      <c r="B46" s="790"/>
      <c r="C46" s="790"/>
      <c r="D46" s="790"/>
      <c r="E46" s="790"/>
      <c r="F46" s="790"/>
      <c r="G46" s="790"/>
      <c r="H46" s="790"/>
      <c r="I46" s="790"/>
      <c r="J46" s="790"/>
      <c r="K46" s="790"/>
      <c r="L46" s="790"/>
      <c r="M46" s="790"/>
      <c r="N46" s="790"/>
      <c r="O46" s="790"/>
      <c r="P46" s="790"/>
      <c r="Q46" s="790"/>
      <c r="R46" s="790"/>
      <c r="S46" s="790"/>
      <c r="T46" s="790"/>
      <c r="U46" s="790"/>
      <c r="V46" s="790"/>
      <c r="W46" s="790"/>
      <c r="X46" s="790"/>
      <c r="Y46" s="790"/>
      <c r="Z46" s="790"/>
      <c r="AA46" s="790"/>
      <c r="AB46" s="790"/>
      <c r="AC46" s="790"/>
      <c r="AD46" s="790"/>
      <c r="AE46" s="790"/>
      <c r="AF46" s="790"/>
      <c r="AG46" s="790"/>
      <c r="AH46" s="790"/>
      <c r="AI46" s="790"/>
      <c r="AJ46" s="790"/>
      <c r="AK46" s="790"/>
      <c r="AL46" s="790"/>
      <c r="AM46" s="790"/>
      <c r="AN46" s="790"/>
      <c r="AO46" s="790"/>
      <c r="AP46" s="790"/>
      <c r="AQ46" s="790"/>
    </row>
    <row r="47" spans="1:43" ht="9.75" customHeight="1" x14ac:dyDescent="0.25">
      <c r="A47" s="122"/>
      <c r="B47" s="122"/>
      <c r="C47" s="122"/>
      <c r="D47" s="122"/>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row>
    <row r="48" spans="1:43" ht="15" customHeight="1" x14ac:dyDescent="0.25">
      <c r="A48" s="790" t="s">
        <v>436</v>
      </c>
      <c r="B48" s="790"/>
      <c r="C48" s="790"/>
      <c r="D48" s="790"/>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0"/>
      <c r="AE48" s="790"/>
      <c r="AF48" s="790"/>
      <c r="AG48" s="790"/>
      <c r="AH48" s="790"/>
      <c r="AI48" s="790"/>
      <c r="AJ48" s="790"/>
      <c r="AK48" s="790"/>
      <c r="AL48" s="790"/>
      <c r="AM48" s="790"/>
      <c r="AN48" s="790"/>
      <c r="AO48" s="790"/>
      <c r="AP48" s="790"/>
      <c r="AQ48" s="790"/>
    </row>
    <row r="49" spans="1:43" ht="15" customHeight="1" x14ac:dyDescent="0.25">
      <c r="A49" s="796" t="s">
        <v>437</v>
      </c>
      <c r="B49" s="796"/>
      <c r="C49" s="796"/>
      <c r="D49" s="796"/>
      <c r="E49" s="796"/>
      <c r="F49" s="796"/>
      <c r="G49" s="796"/>
      <c r="H49" s="796"/>
      <c r="I49" s="796"/>
      <c r="J49" s="796"/>
      <c r="K49" s="796"/>
      <c r="L49" s="796"/>
      <c r="M49" s="796"/>
      <c r="N49" s="796"/>
      <c r="O49" s="796"/>
      <c r="P49" s="796"/>
      <c r="Q49" s="796"/>
      <c r="R49" s="796"/>
      <c r="S49" s="796"/>
      <c r="T49" s="796"/>
      <c r="U49" s="796"/>
      <c r="V49" s="796"/>
      <c r="W49" s="796"/>
      <c r="X49" s="796"/>
      <c r="Y49" s="796"/>
      <c r="Z49" s="796"/>
      <c r="AA49" s="796"/>
      <c r="AB49" s="796"/>
      <c r="AC49" s="796"/>
      <c r="AD49" s="796"/>
      <c r="AE49" s="796"/>
      <c r="AF49" s="796"/>
      <c r="AG49" s="796"/>
      <c r="AH49" s="796"/>
      <c r="AI49" s="796"/>
      <c r="AJ49" s="796"/>
      <c r="AK49" s="796"/>
      <c r="AL49" s="796"/>
      <c r="AM49" s="796"/>
      <c r="AN49" s="796"/>
      <c r="AO49" s="796"/>
      <c r="AP49" s="796"/>
      <c r="AQ49" s="796"/>
    </row>
    <row r="50" spans="1:43" x14ac:dyDescent="0.25">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c r="AA50" s="124"/>
      <c r="AB50" s="124"/>
      <c r="AC50" s="124"/>
      <c r="AD50" s="124"/>
      <c r="AE50" s="124"/>
      <c r="AF50" s="124"/>
      <c r="AG50" s="124"/>
      <c r="AH50" s="124"/>
      <c r="AI50" s="124"/>
      <c r="AJ50" s="124"/>
      <c r="AK50" s="124"/>
      <c r="AL50" s="124"/>
      <c r="AM50" s="124"/>
      <c r="AN50" s="124"/>
      <c r="AO50" s="124"/>
      <c r="AP50" s="124"/>
      <c r="AQ50" s="124"/>
    </row>
    <row r="51" spans="1:43" ht="15" customHeight="1" x14ac:dyDescent="0.25">
      <c r="A51" s="797" t="s">
        <v>512</v>
      </c>
      <c r="B51" s="797"/>
      <c r="C51" s="797"/>
      <c r="D51" s="797"/>
      <c r="E51" s="797"/>
      <c r="F51" s="797"/>
      <c r="G51" s="797"/>
      <c r="H51" s="797"/>
      <c r="I51" s="797"/>
      <c r="J51" s="797"/>
      <c r="K51" s="797"/>
      <c r="L51" s="797"/>
      <c r="M51" s="797"/>
      <c r="N51" s="797"/>
      <c r="O51" s="797"/>
      <c r="P51" s="797"/>
      <c r="Q51" s="797"/>
      <c r="R51" s="797"/>
      <c r="S51" s="797"/>
      <c r="T51" s="799" t="str">
        <f>'CARGAR datos'!E41</f>
        <v>Otras.</v>
      </c>
      <c r="U51" s="796"/>
      <c r="V51" s="796"/>
      <c r="W51" s="796"/>
      <c r="X51" s="796"/>
      <c r="Y51" s="796"/>
      <c r="Z51" s="796"/>
      <c r="AA51" s="796"/>
      <c r="AB51" s="796"/>
      <c r="AC51" s="796"/>
      <c r="AD51" s="796"/>
      <c r="AE51" s="796"/>
      <c r="AF51" s="796"/>
      <c r="AG51" s="796"/>
      <c r="AH51" s="796"/>
      <c r="AI51" s="796"/>
      <c r="AJ51" s="796"/>
      <c r="AK51" s="796"/>
      <c r="AL51" s="796"/>
      <c r="AM51" s="796"/>
      <c r="AN51" s="796"/>
      <c r="AO51" s="796"/>
      <c r="AP51" s="796"/>
      <c r="AQ51" s="796"/>
    </row>
    <row r="52" spans="1:43" x14ac:dyDescent="0.25">
      <c r="A52" s="796"/>
      <c r="B52" s="796"/>
      <c r="C52" s="796"/>
      <c r="D52" s="796"/>
      <c r="E52" s="796"/>
      <c r="F52" s="796"/>
      <c r="G52" s="796"/>
      <c r="H52" s="796"/>
      <c r="I52" s="796"/>
      <c r="J52" s="796"/>
      <c r="K52" s="796"/>
      <c r="L52" s="796"/>
      <c r="M52" s="796"/>
      <c r="N52" s="796"/>
      <c r="O52" s="796"/>
      <c r="P52" s="796"/>
      <c r="Q52" s="796"/>
      <c r="R52" s="796"/>
      <c r="S52" s="796"/>
      <c r="T52" s="796"/>
      <c r="U52" s="796"/>
      <c r="V52" s="796"/>
      <c r="W52" s="796"/>
      <c r="X52" s="796"/>
      <c r="Y52" s="796"/>
      <c r="Z52" s="796"/>
      <c r="AA52" s="796"/>
      <c r="AB52" s="796"/>
      <c r="AC52" s="796"/>
      <c r="AD52" s="796"/>
      <c r="AE52" s="796"/>
      <c r="AF52" s="796"/>
      <c r="AG52" s="796"/>
      <c r="AH52" s="796"/>
      <c r="AI52" s="796"/>
      <c r="AJ52" s="796"/>
      <c r="AK52" s="796"/>
      <c r="AL52" s="796"/>
      <c r="AM52" s="796"/>
      <c r="AN52" s="796"/>
      <c r="AO52" s="796"/>
      <c r="AP52" s="796"/>
      <c r="AQ52" s="12"/>
    </row>
    <row r="53" spans="1:43" ht="15" customHeight="1" x14ac:dyDescent="0.25">
      <c r="A53" s="795" t="s">
        <v>434</v>
      </c>
      <c r="B53" s="795"/>
      <c r="C53" s="795"/>
      <c r="D53" s="795"/>
      <c r="E53" s="795"/>
      <c r="F53" s="795"/>
      <c r="G53" s="795"/>
      <c r="H53" s="795"/>
      <c r="I53" s="795"/>
      <c r="J53" s="795"/>
      <c r="K53" s="795"/>
      <c r="L53" s="795"/>
      <c r="M53" s="795"/>
      <c r="N53" s="795"/>
      <c r="O53" s="795"/>
      <c r="P53" s="795"/>
      <c r="Q53" s="795"/>
      <c r="R53" s="795"/>
      <c r="S53" s="795"/>
      <c r="T53" s="795"/>
      <c r="U53" s="795"/>
      <c r="V53" s="795"/>
      <c r="W53" s="795"/>
      <c r="X53" s="795"/>
      <c r="Y53" s="795"/>
      <c r="Z53" s="795"/>
      <c r="AA53" s="795"/>
      <c r="AB53" s="795"/>
      <c r="AC53" s="795"/>
      <c r="AD53" s="795"/>
      <c r="AE53" s="795"/>
      <c r="AF53" s="795"/>
      <c r="AG53" s="795"/>
      <c r="AH53" s="795"/>
      <c r="AI53" s="795"/>
      <c r="AJ53" s="795"/>
      <c r="AK53" s="795"/>
      <c r="AL53" s="795"/>
      <c r="AM53" s="795"/>
      <c r="AN53" s="795"/>
      <c r="AO53" s="795"/>
      <c r="AP53" s="795"/>
      <c r="AQ53" s="12"/>
    </row>
    <row r="54" spans="1:43" x14ac:dyDescent="0.25">
      <c r="A54" s="125"/>
      <c r="B54" s="125"/>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
    </row>
    <row r="55" spans="1:43" ht="15" customHeight="1" x14ac:dyDescent="0.25">
      <c r="A55" s="796" t="s">
        <v>435</v>
      </c>
      <c r="B55" s="796"/>
      <c r="C55" s="796"/>
      <c r="D55" s="796"/>
      <c r="E55" s="796"/>
      <c r="F55" s="796"/>
      <c r="G55" s="796"/>
      <c r="H55" s="796"/>
      <c r="I55" s="796"/>
      <c r="J55" s="796"/>
      <c r="K55" s="796"/>
      <c r="L55" s="796"/>
      <c r="M55" s="796"/>
      <c r="N55" s="796"/>
      <c r="O55" s="796"/>
      <c r="P55" s="796"/>
      <c r="Q55" s="796"/>
      <c r="R55" s="796"/>
      <c r="S55" s="796"/>
      <c r="T55" s="796"/>
      <c r="U55" s="796"/>
      <c r="V55" s="796"/>
      <c r="W55" s="796"/>
      <c r="X55" s="796"/>
      <c r="Y55" s="796"/>
      <c r="Z55" s="796"/>
      <c r="AA55" s="796"/>
      <c r="AB55" s="796"/>
      <c r="AC55" s="796"/>
      <c r="AD55" s="796"/>
      <c r="AE55" s="796"/>
      <c r="AF55" s="796"/>
      <c r="AG55" s="796"/>
      <c r="AH55" s="796"/>
      <c r="AI55" s="796"/>
      <c r="AJ55" s="796"/>
      <c r="AK55" s="796"/>
      <c r="AL55" s="796"/>
      <c r="AM55" s="796"/>
      <c r="AN55" s="796"/>
      <c r="AO55" s="796"/>
      <c r="AP55" s="796"/>
      <c r="AQ55" s="12"/>
    </row>
    <row r="56" spans="1:43" ht="15" customHeight="1" x14ac:dyDescent="0.25">
      <c r="A56" s="797" t="s">
        <v>214</v>
      </c>
      <c r="B56" s="797"/>
      <c r="C56" s="797"/>
      <c r="D56" s="797"/>
      <c r="E56" s="797"/>
      <c r="F56" s="797"/>
      <c r="G56" s="797"/>
      <c r="H56" s="797"/>
      <c r="I56" s="797"/>
      <c r="J56" s="797"/>
      <c r="K56" s="797"/>
      <c r="L56" s="797"/>
      <c r="M56" s="797"/>
      <c r="N56" s="797"/>
      <c r="O56" s="797"/>
      <c r="P56" s="797"/>
      <c r="Q56" s="797"/>
      <c r="R56" s="797"/>
      <c r="S56" s="797"/>
      <c r="T56" s="797" t="str">
        <f>'CARGAR datos'!F35</f>
        <v>BAHIA BLANCA</v>
      </c>
      <c r="U56" s="797"/>
      <c r="V56" s="797"/>
      <c r="W56" s="797"/>
      <c r="X56" s="797"/>
      <c r="Y56" s="797"/>
      <c r="Z56" s="797"/>
      <c r="AA56" s="125"/>
      <c r="AB56" s="125"/>
      <c r="AC56" s="125"/>
      <c r="AD56" s="125"/>
      <c r="AE56" s="125"/>
      <c r="AF56" s="125"/>
      <c r="AG56" s="125"/>
      <c r="AH56" s="125"/>
      <c r="AI56" s="125"/>
      <c r="AJ56" s="125"/>
      <c r="AK56" s="125"/>
      <c r="AL56" s="125"/>
      <c r="AM56" s="125"/>
      <c r="AN56" s="125"/>
      <c r="AO56" s="125"/>
      <c r="AP56" s="125"/>
      <c r="AQ56" s="125"/>
    </row>
    <row r="57" spans="1:43" ht="1.5" customHeight="1" x14ac:dyDescent="0.25">
      <c r="A57" s="798"/>
      <c r="B57" s="798"/>
      <c r="C57" s="798"/>
      <c r="D57" s="798"/>
      <c r="E57" s="798"/>
      <c r="F57" s="798"/>
      <c r="G57" s="798"/>
      <c r="H57" s="798"/>
      <c r="I57" s="798"/>
      <c r="J57" s="798"/>
      <c r="K57" s="798"/>
      <c r="L57" s="798"/>
      <c r="M57" s="798"/>
      <c r="N57" s="798"/>
      <c r="O57" s="783"/>
      <c r="P57" s="783"/>
      <c r="Q57" s="783"/>
      <c r="R57" s="783"/>
      <c r="S57" s="783"/>
      <c r="T57" s="783"/>
      <c r="U57" s="783"/>
      <c r="V57" s="783"/>
      <c r="W57" s="783"/>
      <c r="X57" s="4"/>
      <c r="Y57" s="4"/>
      <c r="Z57" s="4"/>
      <c r="AA57" s="4"/>
      <c r="AB57" s="4"/>
      <c r="AC57" s="4"/>
      <c r="AD57" s="4"/>
      <c r="AE57" s="4"/>
      <c r="AF57" s="4"/>
      <c r="AG57" s="4"/>
      <c r="AH57" s="4"/>
      <c r="AI57" s="4"/>
      <c r="AJ57" s="4"/>
      <c r="AK57" s="4"/>
      <c r="AL57" s="4"/>
      <c r="AM57" s="4"/>
      <c r="AN57" s="4"/>
      <c r="AO57" s="4"/>
      <c r="AP57" s="4"/>
      <c r="AQ57" s="12"/>
    </row>
    <row r="58" spans="1:43" ht="11.25" customHeight="1" x14ac:dyDescent="0.25">
      <c r="A58" s="4"/>
      <c r="B58" s="4"/>
      <c r="C58" s="4"/>
      <c r="D58" s="4"/>
      <c r="E58" s="472"/>
      <c r="F58" s="786" t="e" vm="4">
        <f>'CARGAR datos'!L9</f>
        <v>#VALUE!</v>
      </c>
      <c r="G58" s="786"/>
      <c r="H58" s="786"/>
      <c r="I58" s="786"/>
      <c r="J58" s="786"/>
      <c r="K58" s="786"/>
      <c r="L58" s="786"/>
      <c r="M58" s="786"/>
      <c r="N58" s="786"/>
      <c r="O58" s="786"/>
      <c r="P58" s="786"/>
      <c r="Q58" s="786"/>
      <c r="R58" s="786"/>
      <c r="S58" s="786"/>
      <c r="T58" s="786"/>
      <c r="U58" s="786"/>
      <c r="V58" s="4"/>
      <c r="W58" s="4"/>
      <c r="X58" s="4"/>
      <c r="Y58" s="4"/>
      <c r="Z58" s="786" t="e" vm="5">
        <f>'CARGAR datos'!I9</f>
        <v>#VALUE!</v>
      </c>
      <c r="AA58" s="786"/>
      <c r="AB58" s="786"/>
      <c r="AC58" s="786"/>
      <c r="AD58" s="786"/>
      <c r="AE58" s="786"/>
      <c r="AF58" s="786"/>
      <c r="AG58" s="786"/>
      <c r="AH58" s="786"/>
      <c r="AI58" s="786"/>
      <c r="AJ58" s="786"/>
      <c r="AK58" s="786"/>
      <c r="AL58" s="786"/>
      <c r="AM58" s="786"/>
      <c r="AN58" s="786"/>
      <c r="AO58" s="4"/>
      <c r="AP58" s="4"/>
      <c r="AQ58" s="12"/>
    </row>
    <row r="59" spans="1:43" ht="11.25" customHeight="1" x14ac:dyDescent="0.25">
      <c r="A59" s="4"/>
      <c r="B59" s="4"/>
      <c r="C59" s="4"/>
      <c r="D59" s="4"/>
      <c r="E59" s="472"/>
      <c r="F59" s="786"/>
      <c r="G59" s="786"/>
      <c r="H59" s="786"/>
      <c r="I59" s="786"/>
      <c r="J59" s="786"/>
      <c r="K59" s="786"/>
      <c r="L59" s="786"/>
      <c r="M59" s="786"/>
      <c r="N59" s="786"/>
      <c r="O59" s="786"/>
      <c r="P59" s="786"/>
      <c r="Q59" s="786"/>
      <c r="R59" s="786"/>
      <c r="S59" s="786"/>
      <c r="T59" s="786"/>
      <c r="U59" s="786"/>
      <c r="V59" s="4"/>
      <c r="W59" s="4"/>
      <c r="X59" s="4"/>
      <c r="Y59" s="4"/>
      <c r="Z59" s="786"/>
      <c r="AA59" s="786"/>
      <c r="AB59" s="786"/>
      <c r="AC59" s="786"/>
      <c r="AD59" s="786"/>
      <c r="AE59" s="786"/>
      <c r="AF59" s="786"/>
      <c r="AG59" s="786"/>
      <c r="AH59" s="786"/>
      <c r="AI59" s="786"/>
      <c r="AJ59" s="786"/>
      <c r="AK59" s="786"/>
      <c r="AL59" s="786"/>
      <c r="AM59" s="786"/>
      <c r="AN59" s="786"/>
      <c r="AO59" s="4"/>
      <c r="AP59" s="4"/>
      <c r="AQ59" s="12"/>
    </row>
    <row r="60" spans="1:43" ht="11.25" customHeight="1" x14ac:dyDescent="0.25">
      <c r="A60" s="4"/>
      <c r="B60" s="4"/>
      <c r="C60" s="4"/>
      <c r="D60" s="4"/>
      <c r="E60" s="472"/>
      <c r="F60" s="786"/>
      <c r="G60" s="786"/>
      <c r="H60" s="786"/>
      <c r="I60" s="786"/>
      <c r="J60" s="786"/>
      <c r="K60" s="786"/>
      <c r="L60" s="786"/>
      <c r="M60" s="786"/>
      <c r="N60" s="786"/>
      <c r="O60" s="786"/>
      <c r="P60" s="786"/>
      <c r="Q60" s="786"/>
      <c r="R60" s="786"/>
      <c r="S60" s="786"/>
      <c r="T60" s="786"/>
      <c r="U60" s="786"/>
      <c r="V60" s="4"/>
      <c r="W60" s="4"/>
      <c r="X60" s="4"/>
      <c r="Y60" s="4"/>
      <c r="Z60" s="786"/>
      <c r="AA60" s="786"/>
      <c r="AB60" s="786"/>
      <c r="AC60" s="786"/>
      <c r="AD60" s="786"/>
      <c r="AE60" s="786"/>
      <c r="AF60" s="786"/>
      <c r="AG60" s="786"/>
      <c r="AH60" s="786"/>
      <c r="AI60" s="786"/>
      <c r="AJ60" s="786"/>
      <c r="AK60" s="786"/>
      <c r="AL60" s="786"/>
      <c r="AM60" s="786"/>
      <c r="AN60" s="786"/>
      <c r="AO60" s="4"/>
      <c r="AP60" s="4"/>
      <c r="AQ60" s="12"/>
    </row>
    <row r="61" spans="1:43" x14ac:dyDescent="0.25">
      <c r="A61" s="4"/>
      <c r="B61" s="4"/>
      <c r="C61" s="4"/>
      <c r="D61" s="4"/>
      <c r="E61" s="472"/>
      <c r="F61" s="786"/>
      <c r="G61" s="786"/>
      <c r="H61" s="786"/>
      <c r="I61" s="786"/>
      <c r="J61" s="786"/>
      <c r="K61" s="786"/>
      <c r="L61" s="786"/>
      <c r="M61" s="786"/>
      <c r="N61" s="786"/>
      <c r="O61" s="786"/>
      <c r="P61" s="786"/>
      <c r="Q61" s="786"/>
      <c r="R61" s="786"/>
      <c r="S61" s="786"/>
      <c r="T61" s="786"/>
      <c r="U61" s="786"/>
      <c r="V61" s="4"/>
      <c r="W61" s="4"/>
      <c r="X61" s="4"/>
      <c r="Y61" s="4"/>
      <c r="Z61" s="786"/>
      <c r="AA61" s="786"/>
      <c r="AB61" s="786"/>
      <c r="AC61" s="786"/>
      <c r="AD61" s="786"/>
      <c r="AE61" s="786"/>
      <c r="AF61" s="786"/>
      <c r="AG61" s="786"/>
      <c r="AH61" s="786"/>
      <c r="AI61" s="786"/>
      <c r="AJ61" s="786"/>
      <c r="AK61" s="786"/>
      <c r="AL61" s="786"/>
      <c r="AM61" s="786"/>
      <c r="AN61" s="786"/>
      <c r="AO61" s="4"/>
      <c r="AP61" s="4"/>
      <c r="AQ61" s="12"/>
    </row>
    <row r="62" spans="1:43" x14ac:dyDescent="0.25">
      <c r="A62" s="4"/>
      <c r="B62" s="4"/>
      <c r="C62" s="4"/>
      <c r="D62" s="4"/>
      <c r="E62" s="472"/>
      <c r="F62" s="786"/>
      <c r="G62" s="786"/>
      <c r="H62" s="786"/>
      <c r="I62" s="786"/>
      <c r="J62" s="786"/>
      <c r="K62" s="786"/>
      <c r="L62" s="786"/>
      <c r="M62" s="786"/>
      <c r="N62" s="786"/>
      <c r="O62" s="786"/>
      <c r="P62" s="786"/>
      <c r="Q62" s="786"/>
      <c r="R62" s="786"/>
      <c r="S62" s="786"/>
      <c r="T62" s="786"/>
      <c r="U62" s="786"/>
      <c r="V62" s="4"/>
      <c r="W62" s="4"/>
      <c r="X62" s="4"/>
      <c r="Y62" s="4"/>
      <c r="Z62" s="786"/>
      <c r="AA62" s="786"/>
      <c r="AB62" s="786"/>
      <c r="AC62" s="786"/>
      <c r="AD62" s="786"/>
      <c r="AE62" s="786"/>
      <c r="AF62" s="786"/>
      <c r="AG62" s="786"/>
      <c r="AH62" s="786"/>
      <c r="AI62" s="786"/>
      <c r="AJ62" s="786"/>
      <c r="AK62" s="786"/>
      <c r="AL62" s="786"/>
      <c r="AM62" s="786"/>
      <c r="AN62" s="786"/>
      <c r="AO62" s="4"/>
      <c r="AP62" s="4"/>
      <c r="AQ62" s="12"/>
    </row>
    <row r="63" spans="1:43" x14ac:dyDescent="0.25">
      <c r="A63" s="786"/>
      <c r="B63" s="786"/>
      <c r="C63" s="786"/>
      <c r="D63" s="786"/>
      <c r="E63" s="471"/>
      <c r="F63" s="786"/>
      <c r="G63" s="786"/>
      <c r="H63" s="786"/>
      <c r="I63" s="786"/>
      <c r="J63" s="786"/>
      <c r="K63" s="786"/>
      <c r="L63" s="786"/>
      <c r="M63" s="786"/>
      <c r="N63" s="786"/>
      <c r="O63" s="786"/>
      <c r="P63" s="786"/>
      <c r="Q63" s="786"/>
      <c r="R63" s="786"/>
      <c r="S63" s="786"/>
      <c r="T63" s="786"/>
      <c r="U63" s="786"/>
      <c r="V63" s="4"/>
      <c r="W63" s="4"/>
      <c r="X63" s="4"/>
      <c r="Y63" s="4"/>
      <c r="Z63" s="786"/>
      <c r="AA63" s="786"/>
      <c r="AB63" s="786"/>
      <c r="AC63" s="786"/>
      <c r="AD63" s="786"/>
      <c r="AE63" s="786"/>
      <c r="AF63" s="786"/>
      <c r="AG63" s="786"/>
      <c r="AH63" s="786"/>
      <c r="AI63" s="786"/>
      <c r="AJ63" s="786"/>
      <c r="AK63" s="786"/>
      <c r="AL63" s="786"/>
      <c r="AM63" s="786"/>
      <c r="AN63" s="786"/>
      <c r="AO63" s="4"/>
      <c r="AP63" s="4"/>
      <c r="AQ63" s="12"/>
    </row>
    <row r="64" spans="1:43" x14ac:dyDescent="0.25">
      <c r="A64" s="12"/>
      <c r="B64" s="12"/>
      <c r="C64" s="12"/>
      <c r="D64" s="12"/>
      <c r="E64" s="12"/>
      <c r="F64" s="12"/>
      <c r="G64" s="787" t="s">
        <v>215</v>
      </c>
      <c r="H64" s="787"/>
      <c r="I64" s="787"/>
      <c r="J64" s="787"/>
      <c r="K64" s="787"/>
      <c r="L64" s="787"/>
      <c r="M64" s="787"/>
      <c r="N64" s="787"/>
      <c r="O64" s="787"/>
      <c r="P64" s="787"/>
      <c r="Q64" s="787"/>
      <c r="R64" s="787"/>
      <c r="S64" s="787"/>
      <c r="T64" s="12"/>
      <c r="U64" s="12"/>
      <c r="V64" s="12"/>
      <c r="W64" s="12"/>
      <c r="X64" s="12"/>
      <c r="Y64" s="12"/>
      <c r="Z64" s="12"/>
      <c r="AA64" s="787" t="s">
        <v>216</v>
      </c>
      <c r="AB64" s="787"/>
      <c r="AC64" s="787"/>
      <c r="AD64" s="787"/>
      <c r="AE64" s="787"/>
      <c r="AF64" s="787"/>
      <c r="AG64" s="787"/>
      <c r="AH64" s="787"/>
      <c r="AI64" s="787"/>
      <c r="AJ64" s="787"/>
      <c r="AK64" s="787"/>
      <c r="AL64" s="787"/>
      <c r="AM64" s="12"/>
      <c r="AN64" s="12"/>
      <c r="AO64" s="12"/>
      <c r="AP64" s="12"/>
      <c r="AQ64" s="12"/>
    </row>
    <row r="65" spans="1:43" x14ac:dyDescent="0.25">
      <c r="A65" s="12"/>
      <c r="B65" s="12"/>
      <c r="C65" s="12"/>
      <c r="D65" s="12"/>
      <c r="E65" s="12"/>
      <c r="F65" s="12"/>
      <c r="G65" s="788" t="str">
        <f>'CARGAR datos'!E8</f>
        <v>-</v>
      </c>
      <c r="H65" s="789"/>
      <c r="I65" s="789"/>
      <c r="J65" s="789"/>
      <c r="K65" s="789"/>
      <c r="L65" s="789"/>
      <c r="M65" s="789"/>
      <c r="N65" s="789"/>
      <c r="O65" s="789"/>
      <c r="P65" s="789"/>
      <c r="Q65" s="789"/>
      <c r="R65" s="789"/>
      <c r="S65" s="789"/>
      <c r="T65" s="4"/>
      <c r="U65" s="4"/>
      <c r="V65" s="4"/>
      <c r="W65" s="4"/>
      <c r="X65" s="4"/>
      <c r="Y65" s="4"/>
      <c r="Z65" s="4"/>
      <c r="AA65" s="789" t="str">
        <f>'CARGAR datos'!E18</f>
        <v>-</v>
      </c>
      <c r="AB65" s="789"/>
      <c r="AC65" s="789"/>
      <c r="AD65" s="789"/>
      <c r="AE65" s="789"/>
      <c r="AF65" s="789"/>
      <c r="AG65" s="789"/>
      <c r="AH65" s="789"/>
      <c r="AI65" s="789"/>
      <c r="AJ65" s="789"/>
      <c r="AK65" s="789"/>
      <c r="AL65" s="789"/>
      <c r="AM65" s="12"/>
      <c r="AN65" s="12"/>
      <c r="AO65" s="12"/>
      <c r="AP65" s="12"/>
      <c r="AQ65" s="12"/>
    </row>
    <row r="66" spans="1:43" ht="15" customHeight="1" x14ac:dyDescent="0.25">
      <c r="A66" s="12"/>
      <c r="B66" s="12"/>
      <c r="C66" s="12"/>
      <c r="D66" s="12"/>
      <c r="E66" s="12"/>
      <c r="F66" s="113"/>
      <c r="G66" s="12"/>
      <c r="H66" s="783" t="s">
        <v>178</v>
      </c>
      <c r="I66" s="783"/>
      <c r="J66" s="783"/>
      <c r="K66" s="783"/>
      <c r="L66" s="783"/>
      <c r="M66" s="783"/>
      <c r="N66" s="784" t="str">
        <f>'CARGAR datos'!E9</f>
        <v>-</v>
      </c>
      <c r="O66" s="784"/>
      <c r="P66" s="784"/>
      <c r="Q66" s="784"/>
      <c r="R66" s="784"/>
      <c r="S66" s="784"/>
      <c r="T66" s="4"/>
      <c r="U66" s="4"/>
      <c r="V66" s="4"/>
      <c r="W66" s="4"/>
      <c r="X66" s="4"/>
      <c r="Y66" s="4"/>
      <c r="Z66" s="4"/>
      <c r="AA66" s="785" t="s">
        <v>217</v>
      </c>
      <c r="AB66" s="785"/>
      <c r="AC66" s="785"/>
      <c r="AD66" s="785"/>
      <c r="AE66" s="785"/>
      <c r="AF66" s="785"/>
      <c r="AG66" s="784" t="str">
        <f>'CARGAR datos'!E19</f>
        <v>-</v>
      </c>
      <c r="AH66" s="784"/>
      <c r="AI66" s="784"/>
      <c r="AJ66" s="784"/>
      <c r="AK66" s="784"/>
      <c r="AL66" s="108"/>
      <c r="AM66" s="12"/>
      <c r="AN66" s="12"/>
      <c r="AO66" s="12"/>
      <c r="AP66" s="12"/>
      <c r="AQ66" s="12"/>
    </row>
    <row r="67" spans="1:43" ht="0.75" customHeight="1" x14ac:dyDescent="0.2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row>
    <row r="68" spans="1:43" ht="9.75" customHeight="1" x14ac:dyDescent="0.25">
      <c r="A68" s="12"/>
      <c r="B68" s="12"/>
      <c r="C68" s="12"/>
      <c r="D68" s="12"/>
      <c r="E68" s="12"/>
      <c r="F68" s="12"/>
      <c r="G68" s="12"/>
      <c r="H68" s="126"/>
      <c r="I68" s="126"/>
      <c r="J68" s="126"/>
      <c r="K68" s="126"/>
      <c r="L68" s="126"/>
      <c r="M68" s="126"/>
      <c r="N68" s="126"/>
      <c r="O68" s="126"/>
      <c r="P68" s="126"/>
      <c r="Q68" s="126"/>
      <c r="R68" s="126"/>
      <c r="S68" s="126"/>
      <c r="T68" s="126"/>
      <c r="U68" s="12"/>
      <c r="V68" s="12"/>
      <c r="W68" s="12"/>
      <c r="X68" s="12"/>
      <c r="Y68" s="12"/>
      <c r="Z68" s="12"/>
      <c r="AA68" s="126"/>
      <c r="AB68" s="126"/>
      <c r="AC68" s="126"/>
      <c r="AD68" s="126"/>
      <c r="AE68" s="126"/>
      <c r="AF68" s="126"/>
      <c r="AG68" s="126"/>
      <c r="AH68" s="126"/>
      <c r="AI68" s="126"/>
      <c r="AJ68" s="126"/>
      <c r="AK68" s="126"/>
      <c r="AL68" s="126"/>
      <c r="AM68" s="12"/>
      <c r="AN68" s="12"/>
      <c r="AO68" s="12"/>
      <c r="AP68" s="12"/>
      <c r="AQ68" s="12"/>
    </row>
    <row r="69" spans="1:43" hidden="1" x14ac:dyDescent="0.25">
      <c r="A69" s="12"/>
      <c r="B69" s="12"/>
      <c r="C69" s="12"/>
      <c r="D69" s="12"/>
      <c r="E69" s="12"/>
      <c r="F69" s="12"/>
      <c r="G69" s="12"/>
      <c r="H69" s="126"/>
      <c r="I69" s="126"/>
      <c r="J69" s="126"/>
      <c r="K69" s="126"/>
      <c r="L69" s="126"/>
      <c r="M69" s="126"/>
      <c r="N69" s="126"/>
      <c r="O69" s="126"/>
      <c r="P69" s="126"/>
      <c r="Q69" s="126"/>
      <c r="R69" s="126"/>
      <c r="S69" s="126"/>
      <c r="T69" s="126"/>
      <c r="U69" s="12"/>
      <c r="V69" s="12"/>
      <c r="W69" s="12"/>
      <c r="X69" s="12"/>
      <c r="Y69" s="12"/>
      <c r="Z69" s="12"/>
      <c r="AA69" s="126"/>
      <c r="AB69" s="126"/>
      <c r="AC69" s="126"/>
      <c r="AD69" s="126"/>
      <c r="AE69" s="126"/>
      <c r="AF69" s="126"/>
      <c r="AG69" s="126"/>
      <c r="AH69" s="126"/>
      <c r="AI69" s="126"/>
      <c r="AJ69" s="126"/>
      <c r="AK69" s="126"/>
      <c r="AL69" s="126"/>
      <c r="AM69" s="12"/>
      <c r="AN69" s="12"/>
      <c r="AO69" s="12"/>
      <c r="AP69" s="12"/>
      <c r="AQ69" s="12"/>
    </row>
    <row r="70" spans="1:43" hidden="1" x14ac:dyDescent="0.25">
      <c r="A70" s="12"/>
      <c r="B70" s="12"/>
      <c r="C70" s="12"/>
      <c r="D70" s="12"/>
      <c r="E70" s="12"/>
      <c r="F70" s="12"/>
      <c r="G70" s="12"/>
      <c r="H70" s="126"/>
      <c r="I70" s="126"/>
      <c r="J70" s="126"/>
      <c r="K70" s="126"/>
      <c r="L70" s="126"/>
      <c r="M70" s="126"/>
      <c r="N70" s="126"/>
      <c r="O70" s="126"/>
      <c r="P70" s="126"/>
      <c r="Q70" s="126"/>
      <c r="R70" s="126"/>
      <c r="S70" s="126"/>
      <c r="T70" s="126"/>
      <c r="U70" s="12"/>
      <c r="V70" s="12"/>
      <c r="W70" s="12"/>
      <c r="X70" s="12"/>
      <c r="Y70" s="12"/>
      <c r="Z70" s="12"/>
      <c r="AA70" s="126"/>
      <c r="AB70" s="126"/>
      <c r="AC70" s="126"/>
      <c r="AD70" s="126"/>
      <c r="AE70" s="126"/>
      <c r="AF70" s="126"/>
      <c r="AG70" s="126"/>
      <c r="AH70" s="126"/>
      <c r="AI70" s="126"/>
      <c r="AJ70" s="126"/>
      <c r="AK70" s="126"/>
      <c r="AL70" s="126"/>
      <c r="AM70" s="12"/>
      <c r="AN70" s="12"/>
      <c r="AO70" s="12"/>
      <c r="AP70" s="12"/>
      <c r="AQ70" s="12"/>
    </row>
    <row r="71" spans="1:43" x14ac:dyDescent="0.25">
      <c r="A71" s="12"/>
      <c r="B71" s="12"/>
      <c r="C71" s="12"/>
      <c r="D71" s="12"/>
      <c r="E71" s="12"/>
      <c r="F71" s="12"/>
      <c r="G71" s="12"/>
      <c r="H71" s="126"/>
      <c r="I71" s="126"/>
      <c r="J71" s="126"/>
      <c r="K71" s="126"/>
      <c r="L71" s="126"/>
      <c r="M71" s="126"/>
      <c r="N71" s="126"/>
      <c r="O71" s="126"/>
      <c r="P71" s="126"/>
      <c r="Q71" s="126"/>
      <c r="R71" s="126"/>
      <c r="S71" s="126"/>
      <c r="T71" s="126"/>
      <c r="U71" s="12"/>
      <c r="V71" s="12"/>
      <c r="W71" s="12"/>
      <c r="X71" s="12"/>
      <c r="Y71" s="12"/>
      <c r="Z71" s="12"/>
      <c r="AA71" s="126"/>
      <c r="AB71" s="126"/>
      <c r="AC71" s="126"/>
      <c r="AD71" s="126"/>
      <c r="AE71" s="126"/>
      <c r="AF71" s="126"/>
      <c r="AG71" s="126"/>
      <c r="AH71" s="126"/>
      <c r="AI71" s="126"/>
      <c r="AJ71" s="126"/>
      <c r="AK71" s="126"/>
      <c r="AL71" s="126"/>
      <c r="AM71" s="12"/>
      <c r="AN71" s="12"/>
      <c r="AO71" s="12"/>
      <c r="AP71" s="12"/>
      <c r="AQ71" s="12"/>
    </row>
    <row r="72" spans="1:43" x14ac:dyDescent="0.2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row>
  </sheetData>
  <sheetProtection algorithmName="SHA-512" hashValue="Wa/BwYoCI3Z/ZRjNay9s8eYbKxVD7NczXV+0M8/7Xgw0d4WPkuH2LoWl2wdwbPGbXM29avM5mQ20Vnp7unlQMg==" saltValue="9P85+vOxrOu5iq9i0ULfrA==" spinCount="100000" sheet="1" selectLockedCells="1"/>
  <mergeCells count="129">
    <mergeCell ref="A7:G7"/>
    <mergeCell ref="H7:M7"/>
    <mergeCell ref="N7:W7"/>
    <mergeCell ref="X7:AQ7"/>
    <mergeCell ref="A8:G8"/>
    <mergeCell ref="H8:N8"/>
    <mergeCell ref="O8:R8"/>
    <mergeCell ref="S8:T8"/>
    <mergeCell ref="U8:W8"/>
    <mergeCell ref="X8:Y8"/>
    <mergeCell ref="Z8:AF8"/>
    <mergeCell ref="AG8:AL8"/>
    <mergeCell ref="AM8:AQ8"/>
    <mergeCell ref="A1:AP5"/>
    <mergeCell ref="B6:G6"/>
    <mergeCell ref="H6:M6"/>
    <mergeCell ref="N6:O6"/>
    <mergeCell ref="P6:S6"/>
    <mergeCell ref="U6:X6"/>
    <mergeCell ref="Y6:Z6"/>
    <mergeCell ref="AA6:AB6"/>
    <mergeCell ref="AC6:AD6"/>
    <mergeCell ref="AE6:AQ6"/>
    <mergeCell ref="AL11:AQ11"/>
    <mergeCell ref="A12:AA12"/>
    <mergeCell ref="AB12:AI12"/>
    <mergeCell ref="AJ12:AQ12"/>
    <mergeCell ref="AH9:AK9"/>
    <mergeCell ref="AL9:AP9"/>
    <mergeCell ref="A10:L10"/>
    <mergeCell ref="M10:X10"/>
    <mergeCell ref="Y10:AC10"/>
    <mergeCell ref="AD10:AH10"/>
    <mergeCell ref="AI10:AP10"/>
    <mergeCell ref="B9:S9"/>
    <mergeCell ref="T9:U9"/>
    <mergeCell ref="V9:Y9"/>
    <mergeCell ref="Z9:AA9"/>
    <mergeCell ref="AB9:AC9"/>
    <mergeCell ref="AD9:AE9"/>
    <mergeCell ref="AF9:AG9"/>
    <mergeCell ref="A11:R11"/>
    <mergeCell ref="S11:AD11"/>
    <mergeCell ref="AE11:AK11"/>
    <mergeCell ref="AL13:AM13"/>
    <mergeCell ref="AN13:AO13"/>
    <mergeCell ref="AP13:AQ13"/>
    <mergeCell ref="A14:F14"/>
    <mergeCell ref="G14:M14"/>
    <mergeCell ref="N14:Q14"/>
    <mergeCell ref="R14:AD14"/>
    <mergeCell ref="AE14:AF14"/>
    <mergeCell ref="AG14:AI14"/>
    <mergeCell ref="AJ14:AK14"/>
    <mergeCell ref="A13:M13"/>
    <mergeCell ref="N13:AB13"/>
    <mergeCell ref="AC13:AD13"/>
    <mergeCell ref="AE13:AG13"/>
    <mergeCell ref="AH13:AI13"/>
    <mergeCell ref="AJ13:AK13"/>
    <mergeCell ref="AB17:AO17"/>
    <mergeCell ref="AP17:AQ17"/>
    <mergeCell ref="AL14:AM14"/>
    <mergeCell ref="AN14:AO14"/>
    <mergeCell ref="AP14:AQ14"/>
    <mergeCell ref="A15:G15"/>
    <mergeCell ref="H15:O15"/>
    <mergeCell ref="P15:AM15"/>
    <mergeCell ref="C17:AA17"/>
    <mergeCell ref="AP18:AQ18"/>
    <mergeCell ref="AJ18:AO18"/>
    <mergeCell ref="Z18:AI18"/>
    <mergeCell ref="A18:Y18"/>
    <mergeCell ref="A19:W19"/>
    <mergeCell ref="X19:Y19"/>
    <mergeCell ref="Z19:AD19"/>
    <mergeCell ref="AE19:AJ19"/>
    <mergeCell ref="AK19:AQ19"/>
    <mergeCell ref="AB31:AP31"/>
    <mergeCell ref="M20:N20"/>
    <mergeCell ref="T20:V20"/>
    <mergeCell ref="W20:Z20"/>
    <mergeCell ref="A22:AQ25"/>
    <mergeCell ref="A27:AQ27"/>
    <mergeCell ref="A29:J29"/>
    <mergeCell ref="K29:AQ29"/>
    <mergeCell ref="A32:AD32"/>
    <mergeCell ref="A20:C20"/>
    <mergeCell ref="D20:E20"/>
    <mergeCell ref="F20:H20"/>
    <mergeCell ref="I20:J20"/>
    <mergeCell ref="K20:L20"/>
    <mergeCell ref="O20:P20"/>
    <mergeCell ref="Q20:S20"/>
    <mergeCell ref="A31:D31"/>
    <mergeCell ref="E31:Z31"/>
    <mergeCell ref="A53:AP53"/>
    <mergeCell ref="A55:AP55"/>
    <mergeCell ref="A56:S56"/>
    <mergeCell ref="T56:Z56"/>
    <mergeCell ref="A57:N57"/>
    <mergeCell ref="O57:W57"/>
    <mergeCell ref="A46:AQ46"/>
    <mergeCell ref="A48:AQ48"/>
    <mergeCell ref="A49:AQ49"/>
    <mergeCell ref="A51:S51"/>
    <mergeCell ref="T51:AQ51"/>
    <mergeCell ref="A52:AP52"/>
    <mergeCell ref="A38:AQ38"/>
    <mergeCell ref="A39:AQ39"/>
    <mergeCell ref="A41:AQ41"/>
    <mergeCell ref="A42:AQ42"/>
    <mergeCell ref="A44:AQ44"/>
    <mergeCell ref="A45:AQ45"/>
    <mergeCell ref="AM34:AP34"/>
    <mergeCell ref="A35:AP35"/>
    <mergeCell ref="A36:AP36"/>
    <mergeCell ref="D34:AL34"/>
    <mergeCell ref="H66:M66"/>
    <mergeCell ref="N66:S66"/>
    <mergeCell ref="AA66:AF66"/>
    <mergeCell ref="AG66:AK66"/>
    <mergeCell ref="A63:D63"/>
    <mergeCell ref="G64:S64"/>
    <mergeCell ref="AA64:AL64"/>
    <mergeCell ref="G65:S65"/>
    <mergeCell ref="AA65:AL65"/>
    <mergeCell ref="F58:U63"/>
    <mergeCell ref="Z58:AN63"/>
  </mergeCells>
  <pageMargins left="0.19791666666666666" right="0.20833333333333334" top="0.19791666666666666"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827F6-C636-41BE-A6A2-E4F72FC21A04}">
  <sheetPr codeName="Hoja4">
    <tabColor theme="2" tint="-9.9978637043366805E-2"/>
  </sheetPr>
  <dimension ref="A1:BT61"/>
  <sheetViews>
    <sheetView showGridLines="0" showRowColHeaders="0" topLeftCell="A15" zoomScaleNormal="100" workbookViewId="0">
      <selection activeCell="P17" sqref="P17:W17"/>
    </sheetView>
  </sheetViews>
  <sheetFormatPr baseColWidth="10" defaultRowHeight="15" x14ac:dyDescent="0.25"/>
  <cols>
    <col min="1" max="1" width="2" customWidth="1"/>
    <col min="2" max="5" width="2.140625" customWidth="1"/>
    <col min="6" max="6" width="2" customWidth="1"/>
    <col min="7" max="7" width="1.85546875" customWidth="1"/>
    <col min="8" max="8" width="2.140625" customWidth="1"/>
    <col min="9" max="9" width="2" customWidth="1"/>
    <col min="10" max="10" width="2.28515625" customWidth="1"/>
    <col min="11" max="11" width="2.85546875" customWidth="1"/>
    <col min="12" max="12" width="2.42578125" customWidth="1"/>
    <col min="13" max="13" width="1.85546875" customWidth="1"/>
    <col min="14" max="15" width="2.42578125" customWidth="1"/>
    <col min="16" max="16" width="2" customWidth="1"/>
    <col min="17" max="17" width="1.85546875" customWidth="1"/>
    <col min="18" max="18" width="2" customWidth="1"/>
    <col min="19" max="19" width="2.42578125" customWidth="1"/>
    <col min="20" max="20" width="2.28515625" customWidth="1"/>
    <col min="21" max="21" width="2.42578125" customWidth="1"/>
    <col min="22" max="22" width="1.85546875" customWidth="1"/>
    <col min="23" max="23" width="2.42578125" customWidth="1"/>
    <col min="24" max="24" width="2.140625" customWidth="1"/>
    <col min="25" max="25" width="2.28515625" customWidth="1"/>
    <col min="26" max="26" width="2.140625" customWidth="1"/>
    <col min="27" max="27" width="2.5703125" customWidth="1"/>
    <col min="28" max="28" width="2.140625" customWidth="1"/>
    <col min="29" max="31" width="2.42578125" customWidth="1"/>
    <col min="32" max="32" width="2.140625" customWidth="1"/>
    <col min="33" max="33" width="2.7109375" customWidth="1"/>
    <col min="34" max="35" width="2.5703125" customWidth="1"/>
    <col min="36" max="36" width="2.42578125" customWidth="1"/>
    <col min="37" max="37" width="2.5703125" customWidth="1"/>
    <col min="38" max="39" width="2.85546875" customWidth="1"/>
    <col min="40" max="40" width="2.42578125" customWidth="1"/>
    <col min="41" max="41" width="4.7109375" customWidth="1"/>
    <col min="42" max="42" width="1.42578125" customWidth="1"/>
  </cols>
  <sheetData>
    <row r="1" spans="1:72" x14ac:dyDescent="0.25">
      <c r="A1" s="553"/>
      <c r="B1" s="553"/>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ht="18" x14ac:dyDescent="0.25">
      <c r="A2" s="844" t="s">
        <v>218</v>
      </c>
      <c r="B2" s="844"/>
      <c r="C2" s="844"/>
      <c r="D2" s="844"/>
      <c r="E2" s="844"/>
      <c r="F2" s="844"/>
      <c r="G2" s="844"/>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4"/>
      <c r="AG2" s="844"/>
      <c r="AH2" s="844"/>
      <c r="AI2" s="844"/>
      <c r="AJ2" s="844"/>
      <c r="AK2" s="844"/>
      <c r="AL2" s="844"/>
      <c r="AM2" s="844"/>
      <c r="AN2" s="844"/>
      <c r="AO2" s="844"/>
      <c r="AP2" s="844"/>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row>
    <row r="3" spans="1:72" x14ac:dyDescent="0.25">
      <c r="A3" s="553"/>
      <c r="B3" s="553"/>
      <c r="C3" s="553"/>
      <c r="D3" s="553"/>
      <c r="E3" s="553"/>
      <c r="F3" s="553"/>
      <c r="G3" s="553"/>
      <c r="H3" s="553"/>
      <c r="I3" s="553"/>
      <c r="J3" s="553"/>
      <c r="K3" s="553"/>
      <c r="L3" s="553"/>
      <c r="M3" s="553"/>
      <c r="N3" s="553"/>
      <c r="O3" s="553"/>
      <c r="P3" s="553"/>
      <c r="Q3" s="553"/>
      <c r="R3" s="553"/>
      <c r="S3" s="553"/>
      <c r="T3" s="553"/>
      <c r="U3" s="553"/>
      <c r="V3" s="553"/>
      <c r="W3" s="553"/>
      <c r="X3" s="553"/>
      <c r="Y3" s="553"/>
      <c r="Z3" s="553"/>
      <c r="AA3" s="553"/>
      <c r="AB3" s="553"/>
      <c r="AC3" s="553"/>
      <c r="AD3" s="553"/>
      <c r="AE3" s="553"/>
      <c r="AF3" s="553"/>
      <c r="AG3" s="553"/>
      <c r="AH3" s="553"/>
      <c r="AI3" s="553"/>
      <c r="AJ3" s="553"/>
      <c r="AK3" s="553"/>
      <c r="AL3" s="553"/>
      <c r="AM3" s="553"/>
      <c r="AN3" s="553"/>
      <c r="AO3" s="553"/>
      <c r="AP3" s="553"/>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row>
    <row r="4" spans="1:72" ht="16.5" customHeight="1" x14ac:dyDescent="0.25">
      <c r="A4" s="845" t="s">
        <v>219</v>
      </c>
      <c r="B4" s="845"/>
      <c r="C4" s="845"/>
      <c r="D4" s="845"/>
      <c r="E4" s="845"/>
      <c r="F4" s="845"/>
      <c r="G4" s="845"/>
      <c r="H4" s="845"/>
      <c r="I4" s="845"/>
      <c r="J4" s="845"/>
      <c r="K4" s="845"/>
      <c r="L4" s="845"/>
      <c r="M4" s="845"/>
      <c r="N4" s="845"/>
      <c r="O4" s="845"/>
      <c r="P4" s="845"/>
      <c r="Q4" s="845"/>
      <c r="R4" s="845"/>
      <c r="S4" s="845"/>
      <c r="T4" s="845"/>
      <c r="U4" s="845"/>
      <c r="V4" s="845"/>
      <c r="W4" s="845"/>
      <c r="X4" s="845"/>
      <c r="Y4" s="845"/>
      <c r="Z4" s="845"/>
      <c r="AA4" s="845"/>
      <c r="AB4" s="845"/>
      <c r="AC4" s="845"/>
      <c r="AD4" s="845"/>
      <c r="AE4" s="845"/>
      <c r="AF4" s="845"/>
      <c r="AG4" s="845"/>
      <c r="AH4" s="845"/>
      <c r="AI4" s="845"/>
      <c r="AJ4" s="845"/>
      <c r="AK4" s="845"/>
      <c r="AL4" s="845"/>
      <c r="AM4" s="845"/>
      <c r="AN4" s="845"/>
      <c r="AO4" s="845"/>
      <c r="AP4" s="845"/>
      <c r="AQ4" s="12"/>
      <c r="AR4" s="12"/>
      <c r="AS4" s="12"/>
      <c r="AT4" s="12"/>
      <c r="AU4" s="12"/>
      <c r="AV4" s="12"/>
      <c r="AW4" s="12"/>
      <c r="AX4" s="12"/>
      <c r="AY4" s="12"/>
      <c r="AZ4" s="12"/>
      <c r="BA4" s="12"/>
      <c r="BB4" s="12"/>
      <c r="BC4" s="12"/>
      <c r="BD4" s="12"/>
      <c r="BE4" s="12"/>
      <c r="BF4" s="12"/>
      <c r="BG4" s="493" t="str">
        <f>'CARGAR datos p calculos'!$I$54</f>
        <v>NO</v>
      </c>
      <c r="BH4" s="12"/>
      <c r="BI4" s="12"/>
      <c r="BJ4" s="12"/>
      <c r="BK4" s="12"/>
      <c r="BL4" s="12"/>
      <c r="BM4" s="12"/>
      <c r="BN4" s="12"/>
      <c r="BO4" s="12"/>
      <c r="BP4" s="12"/>
      <c r="BQ4" s="12"/>
      <c r="BR4" s="12"/>
      <c r="BS4" s="12"/>
      <c r="BT4" s="12"/>
    </row>
    <row r="5" spans="1:72" x14ac:dyDescent="0.25">
      <c r="A5" s="839" t="s">
        <v>220</v>
      </c>
      <c r="B5" s="839"/>
      <c r="C5" s="839"/>
      <c r="D5" s="839"/>
      <c r="E5" s="839"/>
      <c r="F5" s="839"/>
      <c r="G5" s="839"/>
      <c r="H5" s="839"/>
      <c r="I5" s="839"/>
      <c r="J5" s="839"/>
      <c r="K5" s="839"/>
      <c r="L5" s="839"/>
      <c r="M5" s="839"/>
      <c r="N5" s="839"/>
      <c r="O5" s="839"/>
      <c r="P5" s="839"/>
      <c r="Q5" s="839"/>
      <c r="R5" s="839"/>
      <c r="S5" s="839"/>
      <c r="T5" s="839"/>
      <c r="U5" s="846">
        <f>'CARGAR datos'!I5</f>
        <v>15</v>
      </c>
      <c r="V5" s="846"/>
      <c r="W5" s="846"/>
      <c r="X5" s="846"/>
      <c r="Y5" s="846"/>
      <c r="Z5" s="830" t="s">
        <v>221</v>
      </c>
      <c r="AA5" s="830"/>
      <c r="AB5" s="830"/>
      <c r="AC5" s="830"/>
      <c r="AD5" s="841">
        <f>'CARGAR datos'!L5</f>
        <v>12</v>
      </c>
      <c r="AE5" s="841"/>
      <c r="AF5" s="841"/>
      <c r="AG5" s="841"/>
      <c r="AH5" s="841"/>
      <c r="AI5" s="7" t="s">
        <v>175</v>
      </c>
      <c r="AJ5" s="841">
        <f>'CARGAR datos'!N5</f>
        <v>2023</v>
      </c>
      <c r="AK5" s="841"/>
      <c r="AL5" s="842" t="s">
        <v>222</v>
      </c>
      <c r="AM5" s="842"/>
      <c r="AN5" s="842"/>
      <c r="AO5" s="842"/>
      <c r="AP5" s="84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row>
    <row r="6" spans="1:72" x14ac:dyDescent="0.25">
      <c r="A6" s="840" t="str">
        <f>'CARGAR datos'!E8</f>
        <v>-</v>
      </c>
      <c r="B6" s="841"/>
      <c r="C6" s="841"/>
      <c r="D6" s="841"/>
      <c r="E6" s="841"/>
      <c r="F6" s="841"/>
      <c r="G6" s="841"/>
      <c r="H6" s="841"/>
      <c r="I6" s="841"/>
      <c r="J6" s="841"/>
      <c r="K6" s="841"/>
      <c r="L6" s="841"/>
      <c r="M6" s="841"/>
      <c r="N6" s="841"/>
      <c r="O6" s="841"/>
      <c r="P6" s="841"/>
      <c r="Q6" s="841"/>
      <c r="R6" s="830" t="s">
        <v>223</v>
      </c>
      <c r="S6" s="830"/>
      <c r="T6" s="830"/>
      <c r="U6" s="830"/>
      <c r="V6" s="830"/>
      <c r="W6" s="830"/>
      <c r="X6" s="841" t="str">
        <f>'CARGAR datos'!E18</f>
        <v>-</v>
      </c>
      <c r="Y6" s="841"/>
      <c r="Z6" s="841"/>
      <c r="AA6" s="841"/>
      <c r="AB6" s="841"/>
      <c r="AC6" s="841"/>
      <c r="AD6" s="841"/>
      <c r="AE6" s="841"/>
      <c r="AF6" s="841"/>
      <c r="AG6" s="841"/>
      <c r="AH6" s="841"/>
      <c r="AI6" s="841"/>
      <c r="AJ6" s="841"/>
      <c r="AK6" s="841"/>
      <c r="AL6" s="841"/>
      <c r="AM6" s="842" t="s">
        <v>224</v>
      </c>
      <c r="AN6" s="842"/>
      <c r="AO6" s="842"/>
      <c r="AP6" s="84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row>
    <row r="7" spans="1:72" x14ac:dyDescent="0.25">
      <c r="A7" s="839" t="s">
        <v>225</v>
      </c>
      <c r="B7" s="839"/>
      <c r="C7" s="839"/>
      <c r="D7" s="839"/>
      <c r="E7" s="839"/>
      <c r="F7" s="839"/>
      <c r="G7" s="841" t="str">
        <f>'CARGAR datos'!E28</f>
        <v>-</v>
      </c>
      <c r="H7" s="841"/>
      <c r="I7" s="841"/>
      <c r="J7" s="841"/>
      <c r="K7" s="841"/>
      <c r="L7" s="841"/>
      <c r="M7" s="841"/>
      <c r="N7" s="841"/>
      <c r="O7" s="841"/>
      <c r="P7" s="841"/>
      <c r="Q7" s="841"/>
      <c r="R7" s="841"/>
      <c r="S7" s="841"/>
      <c r="T7" s="841"/>
      <c r="U7" s="841"/>
      <c r="V7" s="841"/>
      <c r="W7" s="7" t="s">
        <v>226</v>
      </c>
      <c r="X7" s="841" t="str">
        <f>'CARGAR datos'!I28</f>
        <v>-</v>
      </c>
      <c r="Y7" s="841"/>
      <c r="Z7" s="841"/>
      <c r="AA7" s="830" t="s">
        <v>183</v>
      </c>
      <c r="AB7" s="830"/>
      <c r="AC7" s="830"/>
      <c r="AD7" s="830"/>
      <c r="AE7" s="830"/>
      <c r="AF7" s="830"/>
      <c r="AG7" s="841" t="str">
        <f>'CARGAR datos'!E29</f>
        <v>BAHIA BLANCA</v>
      </c>
      <c r="AH7" s="841"/>
      <c r="AI7" s="841"/>
      <c r="AJ7" s="841"/>
      <c r="AK7" s="841"/>
      <c r="AL7" s="841"/>
      <c r="AM7" s="841"/>
      <c r="AN7" s="841"/>
      <c r="AO7" s="841"/>
      <c r="AP7" s="129" t="s">
        <v>185</v>
      </c>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row>
    <row r="8" spans="1:72" x14ac:dyDescent="0.25">
      <c r="A8" s="830"/>
      <c r="B8" s="830"/>
      <c r="C8" s="830"/>
      <c r="D8" s="830"/>
      <c r="E8" s="830"/>
      <c r="F8" s="830"/>
      <c r="G8" s="830"/>
      <c r="H8" s="830"/>
      <c r="I8" s="830"/>
      <c r="J8" s="830"/>
      <c r="K8" s="830"/>
      <c r="L8" s="830"/>
      <c r="M8" s="830"/>
      <c r="N8" s="830"/>
      <c r="O8" s="830"/>
      <c r="P8" s="830"/>
      <c r="Q8" s="830"/>
      <c r="R8" s="830"/>
      <c r="S8" s="830"/>
      <c r="T8" s="830"/>
      <c r="U8" s="830"/>
      <c r="V8" s="830"/>
      <c r="W8" s="830"/>
      <c r="X8" s="830"/>
      <c r="Y8" s="830"/>
      <c r="Z8" s="830"/>
      <c r="AA8" s="830"/>
      <c r="AB8" s="830"/>
      <c r="AC8" s="830"/>
      <c r="AD8" s="830"/>
      <c r="AE8" s="830"/>
      <c r="AF8" s="830"/>
      <c r="AG8" s="830"/>
      <c r="AH8" s="830"/>
      <c r="AI8" s="830"/>
      <c r="AJ8" s="830"/>
      <c r="AK8" s="830"/>
      <c r="AL8" s="830"/>
      <c r="AM8" s="830"/>
      <c r="AN8" s="830"/>
      <c r="AO8" s="830"/>
      <c r="AP8" s="830"/>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row>
    <row r="9" spans="1:72" x14ac:dyDescent="0.25">
      <c r="A9" s="826" t="s">
        <v>227</v>
      </c>
      <c r="B9" s="826"/>
      <c r="C9" s="826"/>
      <c r="D9" s="826"/>
      <c r="E9" s="826"/>
      <c r="F9" s="826"/>
      <c r="G9" s="826"/>
      <c r="H9" s="826"/>
      <c r="I9" s="826"/>
      <c r="J9" s="826"/>
      <c r="K9" s="826"/>
      <c r="L9" s="826"/>
      <c r="M9" s="826"/>
      <c r="N9" s="826"/>
      <c r="O9" s="826"/>
      <c r="P9" s="826"/>
      <c r="Q9" s="826"/>
      <c r="R9" s="826"/>
      <c r="S9" s="826"/>
      <c r="T9" s="826"/>
      <c r="U9" s="826"/>
      <c r="V9" s="826"/>
      <c r="W9" s="826"/>
      <c r="X9" s="826"/>
      <c r="Y9" s="826"/>
      <c r="Z9" s="826"/>
      <c r="AA9" s="826"/>
      <c r="AB9" s="826"/>
      <c r="AC9" s="826"/>
      <c r="AD9" s="826"/>
      <c r="AE9" s="826"/>
      <c r="AF9" s="826"/>
      <c r="AG9" s="826"/>
      <c r="AH9" s="826"/>
      <c r="AI9" s="826"/>
      <c r="AJ9" s="826"/>
      <c r="AK9" s="826"/>
      <c r="AL9" s="826"/>
      <c r="AM9" s="826"/>
      <c r="AN9" s="826"/>
      <c r="AO9" s="826"/>
      <c r="AP9" s="826"/>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row>
    <row r="10" spans="1:72" x14ac:dyDescent="0.25">
      <c r="A10" s="553" t="s">
        <v>228</v>
      </c>
      <c r="B10" s="553"/>
      <c r="C10" s="553"/>
      <c r="D10" s="553"/>
      <c r="E10" s="553"/>
      <c r="F10" s="553"/>
      <c r="G10" s="553"/>
      <c r="H10" s="553"/>
      <c r="I10" s="553"/>
      <c r="J10" s="553"/>
      <c r="K10" s="553"/>
      <c r="L10" s="553"/>
      <c r="M10" s="553"/>
      <c r="N10" s="553"/>
      <c r="O10" s="7" t="s">
        <v>229</v>
      </c>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row>
    <row r="11" spans="1:72" x14ac:dyDescent="0.25">
      <c r="A11" s="839" t="s">
        <v>230</v>
      </c>
      <c r="B11" s="839"/>
      <c r="C11" s="839"/>
      <c r="D11" s="839"/>
      <c r="E11" s="839"/>
      <c r="F11" s="839"/>
      <c r="G11" s="839"/>
      <c r="H11" s="839"/>
      <c r="I11" s="839"/>
      <c r="J11" s="839"/>
      <c r="K11" s="839"/>
      <c r="L11" s="843">
        <f>'CARGAR datos p calculos'!$G$66</f>
        <v>0</v>
      </c>
      <c r="M11" s="843"/>
      <c r="N11" s="843"/>
      <c r="O11" s="843"/>
      <c r="P11" s="843"/>
      <c r="Q11" s="843"/>
      <c r="R11" s="843"/>
      <c r="S11" s="843"/>
      <c r="T11" s="843"/>
      <c r="U11" s="843"/>
      <c r="V11" s="843"/>
      <c r="W11" s="843"/>
      <c r="X11" s="843"/>
      <c r="Y11" s="128"/>
      <c r="Z11" s="128"/>
      <c r="AA11" s="7"/>
      <c r="AB11" s="128"/>
      <c r="AC11" s="128"/>
      <c r="AD11" s="7"/>
      <c r="AE11" s="128"/>
      <c r="AF11" s="128"/>
      <c r="AG11" s="7"/>
      <c r="AH11" s="7"/>
      <c r="AI11" s="7"/>
      <c r="AJ11" s="7"/>
      <c r="AK11" s="7"/>
      <c r="AL11" s="7"/>
      <c r="AM11" s="7"/>
      <c r="AN11" s="7"/>
      <c r="AO11" s="7"/>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row>
    <row r="12" spans="1:72" x14ac:dyDescent="0.25">
      <c r="A12" s="127"/>
      <c r="B12" s="127"/>
      <c r="C12" s="127"/>
      <c r="D12" s="127"/>
      <c r="E12" s="127"/>
      <c r="F12" s="127"/>
      <c r="G12" s="127"/>
      <c r="H12" s="127"/>
      <c r="I12" s="127"/>
      <c r="J12" s="127"/>
      <c r="K12" s="127"/>
      <c r="L12" s="128"/>
      <c r="M12" s="128"/>
      <c r="N12" s="128"/>
      <c r="O12" s="128"/>
      <c r="P12" s="128"/>
      <c r="Q12" s="128"/>
      <c r="R12" s="7"/>
      <c r="S12" s="128"/>
      <c r="T12" s="128"/>
      <c r="U12" s="7"/>
      <c r="V12" s="128"/>
      <c r="W12" s="128"/>
      <c r="X12" s="7"/>
      <c r="Y12" s="128"/>
      <c r="Z12" s="128"/>
      <c r="AA12" s="7"/>
      <c r="AB12" s="128"/>
      <c r="AC12" s="128"/>
      <c r="AD12" s="7"/>
      <c r="AE12" s="128"/>
      <c r="AF12" s="128"/>
      <c r="AG12" s="7"/>
      <c r="AH12" s="7"/>
      <c r="AI12" s="7"/>
      <c r="AJ12" s="7"/>
      <c r="AK12" s="7"/>
      <c r="AL12" s="7"/>
      <c r="AM12" s="7"/>
      <c r="AN12" s="7"/>
      <c r="AO12" s="7"/>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row>
    <row r="13" spans="1:72" x14ac:dyDescent="0.25">
      <c r="A13" s="826" t="s">
        <v>231</v>
      </c>
      <c r="B13" s="826"/>
      <c r="C13" s="826"/>
      <c r="D13" s="826"/>
      <c r="E13" s="826"/>
      <c r="F13" s="826"/>
      <c r="G13" s="826"/>
      <c r="H13" s="826"/>
      <c r="I13" s="826"/>
      <c r="J13" s="826"/>
      <c r="K13" s="826"/>
      <c r="L13" s="826"/>
      <c r="M13" s="826"/>
      <c r="N13" s="826"/>
      <c r="O13" s="826"/>
      <c r="P13" s="7"/>
      <c r="Q13" s="7"/>
      <c r="R13" s="7"/>
      <c r="S13" s="7"/>
      <c r="T13" s="7"/>
      <c r="U13" s="7"/>
      <c r="V13" s="7"/>
      <c r="W13" s="7"/>
      <c r="X13" s="7"/>
      <c r="Y13" s="826"/>
      <c r="Z13" s="826"/>
      <c r="AA13" s="826"/>
      <c r="AB13" s="826"/>
      <c r="AC13" s="826"/>
      <c r="AD13" s="826"/>
      <c r="AE13" s="826"/>
      <c r="AF13" s="826"/>
      <c r="AG13" s="826"/>
      <c r="AH13" s="130"/>
      <c r="AI13" s="130"/>
      <c r="AJ13" s="130"/>
      <c r="AK13" s="130"/>
      <c r="AL13" s="130"/>
      <c r="AM13" s="130"/>
      <c r="AN13" s="130"/>
      <c r="AO13" s="130"/>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row>
    <row r="14" spans="1:72" ht="15" customHeight="1" x14ac:dyDescent="0.25">
      <c r="A14" s="836" t="s">
        <v>232</v>
      </c>
      <c r="B14" s="836"/>
      <c r="C14" s="134"/>
      <c r="D14" s="134"/>
      <c r="E14" s="134"/>
      <c r="F14" s="134"/>
      <c r="G14" s="134"/>
      <c r="H14" s="134"/>
      <c r="I14" s="831">
        <f>'CARGAR datos p calculos'!$E$64</f>
        <v>0</v>
      </c>
      <c r="J14" s="831"/>
      <c r="K14" s="831"/>
      <c r="L14" s="831"/>
      <c r="M14" s="831"/>
      <c r="N14" s="831"/>
      <c r="O14" s="831"/>
      <c r="P14" s="134"/>
      <c r="Q14" s="134"/>
      <c r="R14" s="134"/>
      <c r="S14" s="134"/>
      <c r="T14" s="134"/>
      <c r="U14" s="132"/>
      <c r="V14" s="134"/>
      <c r="W14" s="134"/>
      <c r="X14" s="7"/>
      <c r="Y14" s="130" t="s">
        <v>233</v>
      </c>
      <c r="Z14" s="130"/>
      <c r="AA14" s="130"/>
      <c r="AB14" s="130"/>
      <c r="AC14" s="130"/>
      <c r="AD14" s="130" t="s">
        <v>234</v>
      </c>
      <c r="AE14" s="130"/>
      <c r="AF14" s="130"/>
      <c r="AG14" s="130"/>
      <c r="AH14" s="130"/>
      <c r="AI14" s="130"/>
      <c r="AJ14" s="130"/>
      <c r="AK14" s="831">
        <f>'ver calculos'!$H$13</f>
        <v>0</v>
      </c>
      <c r="AL14" s="831"/>
      <c r="AM14" s="831"/>
      <c r="AN14" s="831"/>
      <c r="AO14" s="831"/>
      <c r="AP14" s="831"/>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row>
    <row r="15" spans="1:72" ht="15" customHeight="1" x14ac:dyDescent="0.25">
      <c r="A15" s="820" t="s">
        <v>235</v>
      </c>
      <c r="B15" s="820"/>
      <c r="C15" s="820"/>
      <c r="D15" s="134"/>
      <c r="E15" s="134"/>
      <c r="F15" s="134"/>
      <c r="G15" s="134"/>
      <c r="H15" s="134"/>
      <c r="I15" s="831">
        <f>'ver calculos'!$F$7</f>
        <v>0</v>
      </c>
      <c r="J15" s="831"/>
      <c r="K15" s="831"/>
      <c r="L15" s="831"/>
      <c r="M15" s="831"/>
      <c r="N15" s="831"/>
      <c r="O15" s="831"/>
      <c r="P15" s="831">
        <f>'ver calculos'!$H$7</f>
        <v>0</v>
      </c>
      <c r="Q15" s="831"/>
      <c r="R15" s="831"/>
      <c r="S15" s="831"/>
      <c r="T15" s="831"/>
      <c r="U15" s="831"/>
      <c r="V15" s="831"/>
      <c r="W15" s="831"/>
      <c r="X15" s="131"/>
      <c r="Y15" s="820" t="s">
        <v>236</v>
      </c>
      <c r="Z15" s="820"/>
      <c r="AA15" s="820"/>
      <c r="AB15" s="820"/>
      <c r="AC15" s="820"/>
      <c r="AD15" s="820"/>
      <c r="AE15" s="7"/>
      <c r="AF15" s="7"/>
      <c r="AG15" s="7"/>
      <c r="AH15" s="7"/>
      <c r="AI15" s="7"/>
      <c r="AJ15" s="7"/>
      <c r="AK15" s="827">
        <f>'ver calculos'!$H$13</f>
        <v>0</v>
      </c>
      <c r="AL15" s="827"/>
      <c r="AM15" s="827"/>
      <c r="AN15" s="827"/>
      <c r="AO15" s="827"/>
      <c r="AP15" s="827"/>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row>
    <row r="16" spans="1:72" x14ac:dyDescent="0.25">
      <c r="A16" s="820" t="s">
        <v>237</v>
      </c>
      <c r="B16" s="837"/>
      <c r="C16" s="837"/>
      <c r="D16" s="837"/>
      <c r="E16" s="358"/>
      <c r="F16" s="358"/>
      <c r="G16" s="358"/>
      <c r="H16" s="358"/>
      <c r="I16" s="831">
        <f>'ver calculos'!$F$8</f>
        <v>0</v>
      </c>
      <c r="J16" s="831"/>
      <c r="K16" s="831"/>
      <c r="L16" s="831"/>
      <c r="M16" s="831"/>
      <c r="N16" s="831"/>
      <c r="O16" s="831"/>
      <c r="P16" s="831">
        <f>'ver calculos'!$H$8</f>
        <v>0</v>
      </c>
      <c r="Q16" s="831"/>
      <c r="R16" s="831"/>
      <c r="S16" s="831"/>
      <c r="T16" s="831"/>
      <c r="U16" s="831"/>
      <c r="V16" s="831"/>
      <c r="W16" s="831"/>
      <c r="X16" s="131"/>
      <c r="Y16" s="12"/>
      <c r="Z16" s="12"/>
      <c r="AA16" s="12"/>
      <c r="AB16" s="7"/>
      <c r="AC16" s="7"/>
      <c r="AD16" s="7"/>
      <c r="AE16" s="7"/>
      <c r="AF16" s="7"/>
      <c r="AG16" s="7"/>
      <c r="AH16" s="7"/>
      <c r="AI16" s="7"/>
      <c r="AJ16" s="7"/>
      <c r="AK16" s="7"/>
      <c r="AL16" s="7"/>
      <c r="AM16" s="7"/>
      <c r="AN16" s="7"/>
      <c r="AO16" s="7"/>
      <c r="AP16" s="12"/>
      <c r="AQ16" s="12"/>
      <c r="AR16" s="12"/>
      <c r="AS16" s="493"/>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row>
    <row r="17" spans="1:72" x14ac:dyDescent="0.25">
      <c r="A17" s="826" t="s">
        <v>238</v>
      </c>
      <c r="B17" s="826"/>
      <c r="C17" s="826"/>
      <c r="D17" s="7"/>
      <c r="E17" s="7"/>
      <c r="F17" s="7"/>
      <c r="G17" s="7"/>
      <c r="H17" s="7"/>
      <c r="I17" s="7"/>
      <c r="J17" s="7"/>
      <c r="K17" s="7"/>
      <c r="L17" s="7"/>
      <c r="M17" s="7"/>
      <c r="N17" s="7"/>
      <c r="O17" s="7"/>
      <c r="P17" s="827">
        <f>'ver calculos'!$H$20</f>
        <v>0</v>
      </c>
      <c r="Q17" s="827"/>
      <c r="R17" s="827"/>
      <c r="S17" s="827"/>
      <c r="T17" s="827"/>
      <c r="U17" s="827"/>
      <c r="V17" s="827"/>
      <c r="W17" s="827"/>
      <c r="X17" s="7"/>
      <c r="Y17" s="835" t="s">
        <v>239</v>
      </c>
      <c r="Z17" s="835"/>
      <c r="AA17" s="835"/>
      <c r="AB17" s="835"/>
      <c r="AC17" s="835"/>
      <c r="AD17" s="835"/>
      <c r="AE17" s="835"/>
      <c r="AF17" s="835"/>
      <c r="AG17" s="130"/>
      <c r="AH17" s="130"/>
      <c r="AI17" s="130"/>
      <c r="AJ17" s="130"/>
      <c r="AK17" s="130"/>
      <c r="AL17" s="827">
        <f>'ver calculos'!$H$15</f>
        <v>0</v>
      </c>
      <c r="AM17" s="827"/>
      <c r="AN17" s="827"/>
      <c r="AO17" s="827"/>
      <c r="AP17" s="827"/>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row>
    <row r="18" spans="1:72" x14ac:dyDescent="0.25">
      <c r="A18" s="7"/>
      <c r="B18" s="7"/>
      <c r="C18" s="7"/>
      <c r="D18" s="7"/>
      <c r="E18" s="7"/>
      <c r="F18" s="7"/>
      <c r="G18" s="7"/>
      <c r="H18" s="7"/>
      <c r="I18" s="7"/>
      <c r="J18" s="7"/>
      <c r="K18" s="7"/>
      <c r="L18" s="7"/>
      <c r="M18" s="7"/>
      <c r="N18" s="7"/>
      <c r="O18" s="7"/>
      <c r="P18" s="7"/>
      <c r="Q18" s="7"/>
      <c r="R18" s="7"/>
      <c r="S18" s="7"/>
      <c r="T18" s="7"/>
      <c r="U18" s="7"/>
      <c r="V18" s="7"/>
      <c r="W18" s="7"/>
      <c r="X18" s="7"/>
      <c r="Y18" s="132" t="s">
        <v>240</v>
      </c>
      <c r="Z18" s="132"/>
      <c r="AA18" s="132"/>
      <c r="AB18" s="132"/>
      <c r="AC18" s="132"/>
      <c r="AD18" s="132"/>
      <c r="AE18" s="132"/>
      <c r="AF18" s="132"/>
      <c r="AG18" s="132"/>
      <c r="AH18" s="132"/>
      <c r="AI18" s="132"/>
      <c r="AJ18" s="132"/>
      <c r="AK18" s="132"/>
      <c r="AL18" s="838">
        <f>IF((BG4="NO"),0,AL17)</f>
        <v>0</v>
      </c>
      <c r="AM18" s="838"/>
      <c r="AN18" s="838"/>
      <c r="AO18" s="838"/>
      <c r="AP18" s="838"/>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row>
    <row r="19" spans="1:72" x14ac:dyDescent="0.25">
      <c r="A19" s="826" t="s">
        <v>241</v>
      </c>
      <c r="B19" s="826"/>
      <c r="C19" s="826"/>
      <c r="D19" s="826"/>
      <c r="E19" s="826"/>
      <c r="F19" s="826"/>
      <c r="G19" s="826"/>
      <c r="H19" s="826"/>
      <c r="I19" s="826"/>
      <c r="J19" s="826"/>
      <c r="K19" s="826"/>
      <c r="L19" s="826"/>
      <c r="M19" s="826"/>
      <c r="N19" s="826"/>
      <c r="O19" s="826"/>
      <c r="P19" s="7"/>
      <c r="Q19" s="7"/>
      <c r="R19" s="7"/>
      <c r="S19" s="7"/>
      <c r="T19" s="7"/>
      <c r="U19" s="7"/>
      <c r="V19" s="7"/>
      <c r="W19" s="7"/>
      <c r="X19" s="7"/>
      <c r="Y19" s="127" t="s">
        <v>242</v>
      </c>
      <c r="Z19" s="127"/>
      <c r="AA19" s="127"/>
      <c r="AB19" s="127"/>
      <c r="AC19" s="127"/>
      <c r="AD19" s="127"/>
      <c r="AE19" s="7"/>
      <c r="AF19" s="7"/>
      <c r="AG19" s="7"/>
      <c r="AH19" s="7"/>
      <c r="AI19" s="7"/>
      <c r="AJ19" s="7"/>
      <c r="AK19" s="7"/>
      <c r="AL19" s="827">
        <f>(AL17+AL18)</f>
        <v>0</v>
      </c>
      <c r="AM19" s="827"/>
      <c r="AN19" s="827"/>
      <c r="AO19" s="827"/>
      <c r="AP19" s="827"/>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row>
    <row r="20" spans="1:72" x14ac:dyDescent="0.25">
      <c r="A20" s="820" t="s">
        <v>243</v>
      </c>
      <c r="B20" s="820"/>
      <c r="C20" s="820"/>
      <c r="D20" s="820"/>
      <c r="E20" s="820"/>
      <c r="F20" s="820"/>
      <c r="G20" s="820"/>
      <c r="H20" s="820"/>
      <c r="I20" s="7"/>
      <c r="J20" s="7"/>
      <c r="K20" s="7"/>
      <c r="L20" s="7"/>
      <c r="M20" s="7"/>
      <c r="N20" s="7"/>
      <c r="O20" s="7"/>
      <c r="P20" s="7"/>
      <c r="Q20" s="7"/>
      <c r="R20" s="7"/>
      <c r="S20" s="7"/>
      <c r="T20" s="7"/>
      <c r="U20" s="7"/>
      <c r="V20" s="7"/>
      <c r="W20" s="7"/>
      <c r="X20" s="7"/>
      <c r="Y20" s="826"/>
      <c r="Z20" s="826"/>
      <c r="AA20" s="826"/>
      <c r="AB20" s="7"/>
      <c r="AC20" s="7"/>
      <c r="AD20" s="7"/>
      <c r="AE20" s="7"/>
      <c r="AF20" s="7"/>
      <c r="AG20" s="7"/>
      <c r="AH20" s="7"/>
      <c r="AI20" s="7"/>
      <c r="AJ20" s="7"/>
      <c r="AK20" s="7"/>
      <c r="AL20" s="7"/>
      <c r="AM20" s="819"/>
      <c r="AN20" s="549"/>
      <c r="AO20" s="549"/>
      <c r="AP20" s="549"/>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row>
    <row r="21" spans="1:72" x14ac:dyDescent="0.25">
      <c r="A21" s="820" t="s">
        <v>232</v>
      </c>
      <c r="B21" s="820"/>
      <c r="C21" s="7"/>
      <c r="D21" s="7"/>
      <c r="E21" s="7"/>
      <c r="F21" s="7"/>
      <c r="G21" s="7"/>
      <c r="H21" s="7"/>
      <c r="I21" s="831">
        <f>'CARGAR datos p calculos'!$E$91</f>
        <v>0</v>
      </c>
      <c r="J21" s="831"/>
      <c r="K21" s="831"/>
      <c r="L21" s="831"/>
      <c r="M21" s="831"/>
      <c r="N21" s="831"/>
      <c r="O21" s="831"/>
      <c r="P21" s="7"/>
      <c r="Q21" s="7"/>
      <c r="R21" s="7"/>
      <c r="S21" s="7"/>
      <c r="T21" s="7"/>
      <c r="U21" s="7"/>
      <c r="V21" s="7"/>
      <c r="W21" s="7"/>
      <c r="X21" s="7"/>
      <c r="Y21" s="826" t="s">
        <v>244</v>
      </c>
      <c r="Z21" s="826"/>
      <c r="AA21" s="826"/>
      <c r="AB21" s="851"/>
      <c r="AC21" s="851"/>
      <c r="AD21" s="851"/>
      <c r="AE21" s="851"/>
      <c r="AF21" s="851"/>
      <c r="AG21" s="851"/>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row>
    <row r="22" spans="1:72" x14ac:dyDescent="0.25">
      <c r="A22" s="820" t="s">
        <v>235</v>
      </c>
      <c r="B22" s="820"/>
      <c r="C22" s="820"/>
      <c r="D22" s="7"/>
      <c r="E22" s="7"/>
      <c r="F22" s="7"/>
      <c r="G22" s="7"/>
      <c r="H22" s="7"/>
      <c r="I22" s="831">
        <f>'ver calculos'!$F$33</f>
        <v>0</v>
      </c>
      <c r="J22" s="831"/>
      <c r="K22" s="831"/>
      <c r="L22" s="831"/>
      <c r="M22" s="831"/>
      <c r="N22" s="831"/>
      <c r="O22" s="831"/>
      <c r="P22" s="831">
        <f>'ver calculos'!$H$33</f>
        <v>0</v>
      </c>
      <c r="Q22" s="831"/>
      <c r="R22" s="831"/>
      <c r="S22" s="831"/>
      <c r="T22" s="831"/>
      <c r="U22" s="831"/>
      <c r="V22" s="831"/>
      <c r="W22" s="131"/>
      <c r="X22" s="131"/>
      <c r="Y22" s="836" t="s">
        <v>232</v>
      </c>
      <c r="Z22" s="836"/>
      <c r="AA22" s="130"/>
      <c r="AB22" s="133"/>
      <c r="AC22" s="133"/>
      <c r="AD22" s="133"/>
      <c r="AE22" s="133"/>
      <c r="AF22" s="133"/>
      <c r="AG22" s="133"/>
      <c r="AH22" s="7"/>
      <c r="AI22" s="827">
        <f>'CARGAR datos p calculos'!$E$78</f>
        <v>0</v>
      </c>
      <c r="AJ22" s="827"/>
      <c r="AK22" s="827"/>
      <c r="AL22" s="827"/>
      <c r="AM22" s="827"/>
      <c r="AN22" s="827"/>
      <c r="AO22" s="827"/>
      <c r="AP22" s="827"/>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row>
    <row r="23" spans="1:72" ht="15" customHeight="1" x14ac:dyDescent="0.25">
      <c r="A23" s="833">
        <f>'[1]ver calculos'!$E$35</f>
        <v>0.01</v>
      </c>
      <c r="B23" s="834"/>
      <c r="C23" s="820" t="s">
        <v>245</v>
      </c>
      <c r="D23" s="820"/>
      <c r="E23" s="820"/>
      <c r="F23" s="820"/>
      <c r="G23" s="820"/>
      <c r="H23" s="820"/>
      <c r="I23" s="831">
        <f>'ver calculos'!$F$34</f>
        <v>0</v>
      </c>
      <c r="J23" s="831"/>
      <c r="K23" s="831"/>
      <c r="L23" s="831"/>
      <c r="M23" s="831"/>
      <c r="N23" s="831"/>
      <c r="O23" s="831"/>
      <c r="P23" s="831">
        <f>'ver calculos'!H34</f>
        <v>0</v>
      </c>
      <c r="Q23" s="831"/>
      <c r="R23" s="831"/>
      <c r="S23" s="831"/>
      <c r="T23" s="831"/>
      <c r="U23" s="831"/>
      <c r="V23" s="831"/>
      <c r="W23" s="131"/>
      <c r="X23" s="131"/>
      <c r="Y23" s="820" t="s">
        <v>235</v>
      </c>
      <c r="Z23" s="820"/>
      <c r="AA23" s="820"/>
      <c r="AB23" s="831">
        <f>'ver calculos'!$F$24</f>
        <v>0</v>
      </c>
      <c r="AC23" s="831"/>
      <c r="AD23" s="831"/>
      <c r="AE23" s="831"/>
      <c r="AF23" s="831"/>
      <c r="AG23" s="831"/>
      <c r="AH23" s="831"/>
      <c r="AI23" s="831">
        <f>'ver calculos'!$H$24</f>
        <v>0</v>
      </c>
      <c r="AJ23" s="831"/>
      <c r="AK23" s="831"/>
      <c r="AL23" s="831"/>
      <c r="AM23" s="831"/>
      <c r="AN23" s="831"/>
      <c r="AO23" s="831"/>
      <c r="AP23" s="831"/>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row>
    <row r="24" spans="1:72" x14ac:dyDescent="0.25">
      <c r="A24" s="826" t="s">
        <v>238</v>
      </c>
      <c r="B24" s="826"/>
      <c r="C24" s="826"/>
      <c r="D24" s="7"/>
      <c r="E24" s="7"/>
      <c r="F24" s="7"/>
      <c r="G24" s="7"/>
      <c r="H24" s="7"/>
      <c r="I24" s="7"/>
      <c r="J24" s="7"/>
      <c r="K24" s="7"/>
      <c r="L24" s="7"/>
      <c r="M24" s="7"/>
      <c r="N24" s="7"/>
      <c r="O24" s="7"/>
      <c r="P24" s="827">
        <f>'ver calculos'!H35</f>
        <v>0</v>
      </c>
      <c r="Q24" s="827"/>
      <c r="R24" s="827"/>
      <c r="S24" s="827"/>
      <c r="T24" s="827"/>
      <c r="U24" s="827"/>
      <c r="V24" s="827"/>
      <c r="W24" s="131"/>
      <c r="X24" s="131"/>
      <c r="Y24" s="834" t="s">
        <v>237</v>
      </c>
      <c r="Z24" s="834"/>
      <c r="AA24" s="834"/>
      <c r="AB24" s="831">
        <f>'ver calculos'!$F$25</f>
        <v>0</v>
      </c>
      <c r="AC24" s="831"/>
      <c r="AD24" s="831"/>
      <c r="AE24" s="831"/>
      <c r="AF24" s="831"/>
      <c r="AG24" s="831"/>
      <c r="AH24" s="831"/>
      <c r="AI24" s="831">
        <f>'ver calculos'!$H$25</f>
        <v>0</v>
      </c>
      <c r="AJ24" s="831"/>
      <c r="AK24" s="831"/>
      <c r="AL24" s="831"/>
      <c r="AM24" s="831"/>
      <c r="AN24" s="831"/>
      <c r="AO24" s="831"/>
      <c r="AP24" s="831"/>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row>
    <row r="25" spans="1:72" x14ac:dyDescent="0.25">
      <c r="A25" s="7"/>
      <c r="B25" s="7"/>
      <c r="C25" s="7"/>
      <c r="D25" s="7"/>
      <c r="E25" s="7"/>
      <c r="F25" s="7"/>
      <c r="G25" s="7"/>
      <c r="H25" s="7"/>
      <c r="I25" s="7"/>
      <c r="J25" s="7"/>
      <c r="K25" s="7"/>
      <c r="L25" s="7"/>
      <c r="M25" s="7"/>
      <c r="N25" s="7"/>
      <c r="O25" s="7"/>
      <c r="P25" s="7"/>
      <c r="Q25" s="7"/>
      <c r="R25" s="7"/>
      <c r="S25" s="7"/>
      <c r="T25" s="7"/>
      <c r="U25" s="7"/>
      <c r="V25" s="7"/>
      <c r="W25" s="7"/>
      <c r="X25" s="7"/>
      <c r="Y25" s="835" t="s">
        <v>238</v>
      </c>
      <c r="Z25" s="835"/>
      <c r="AA25" s="835"/>
      <c r="AB25" s="831"/>
      <c r="AC25" s="831"/>
      <c r="AD25" s="831"/>
      <c r="AE25" s="831"/>
      <c r="AF25" s="831"/>
      <c r="AG25" s="831"/>
      <c r="AH25" s="831"/>
      <c r="AI25" s="827">
        <f>'ver calculos'!$H$29</f>
        <v>0</v>
      </c>
      <c r="AJ25" s="827"/>
      <c r="AK25" s="827"/>
      <c r="AL25" s="827"/>
      <c r="AM25" s="827"/>
      <c r="AN25" s="827"/>
      <c r="AO25" s="827"/>
      <c r="AP25" s="827"/>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row>
    <row r="26" spans="1:72" x14ac:dyDescent="0.25">
      <c r="A26" s="826" t="s">
        <v>246</v>
      </c>
      <c r="B26" s="826"/>
      <c r="C26" s="826"/>
      <c r="D26" s="826"/>
      <c r="E26" s="826"/>
      <c r="F26" s="826"/>
      <c r="G26" s="826"/>
      <c r="H26" s="826"/>
      <c r="I26" s="826"/>
      <c r="J26" s="826"/>
      <c r="K26" s="826"/>
      <c r="L26" s="826"/>
      <c r="M26" s="826"/>
      <c r="N26" s="826"/>
      <c r="O26" s="826"/>
      <c r="P26" s="7"/>
      <c r="Q26" s="7"/>
      <c r="R26" s="7"/>
      <c r="S26" s="7"/>
      <c r="T26" s="7"/>
      <c r="U26" s="7"/>
      <c r="V26" s="7"/>
      <c r="W26" s="7"/>
      <c r="X26" s="7"/>
      <c r="Y26" s="130"/>
      <c r="Z26" s="130"/>
      <c r="AA26" s="130"/>
      <c r="AB26" s="133"/>
      <c r="AC26" s="133"/>
      <c r="AD26" s="133"/>
      <c r="AE26" s="133"/>
      <c r="AF26" s="133"/>
      <c r="AG26" s="133"/>
      <c r="AH26" s="133"/>
      <c r="AI26" s="357"/>
      <c r="AJ26" s="357"/>
      <c r="AK26" s="357"/>
      <c r="AL26" s="357"/>
      <c r="AM26" s="357"/>
      <c r="AN26" s="357"/>
      <c r="AO26" s="357"/>
      <c r="AP26" s="357"/>
      <c r="AQ26" s="12"/>
      <c r="AR26" s="453"/>
      <c r="AS26" s="453"/>
      <c r="AT26" s="12"/>
      <c r="AU26" s="452"/>
      <c r="AV26" s="452"/>
      <c r="AW26" s="452"/>
      <c r="AX26" s="452"/>
      <c r="AY26" s="452"/>
      <c r="AZ26" s="452"/>
      <c r="BA26" s="452"/>
      <c r="BB26" s="452"/>
      <c r="BC26" s="12"/>
      <c r="BD26" s="12"/>
      <c r="BE26" s="12"/>
      <c r="BF26" s="12"/>
      <c r="BG26" s="12"/>
      <c r="BH26" s="12"/>
      <c r="BI26" s="12"/>
      <c r="BJ26" s="12"/>
      <c r="BK26" s="12"/>
      <c r="BL26" s="12"/>
      <c r="BM26" s="12"/>
      <c r="BN26" s="12"/>
      <c r="BO26" s="12"/>
      <c r="BP26" s="12"/>
      <c r="BQ26" s="12"/>
      <c r="BR26" s="12"/>
      <c r="BS26" s="12"/>
      <c r="BT26" s="12"/>
    </row>
    <row r="27" spans="1:72" x14ac:dyDescent="0.25">
      <c r="A27" s="834" t="s">
        <v>555</v>
      </c>
      <c r="B27" s="834"/>
      <c r="C27" s="834"/>
      <c r="D27" s="834"/>
      <c r="E27" s="834"/>
      <c r="F27" s="834"/>
      <c r="G27" s="134"/>
      <c r="H27" s="134"/>
      <c r="I27" s="134"/>
      <c r="J27" s="134"/>
      <c r="K27" s="134"/>
      <c r="L27" s="134"/>
      <c r="M27" s="134"/>
      <c r="N27" s="134"/>
      <c r="O27" s="134"/>
      <c r="P27" s="831">
        <f>'ver calculos'!$H$39</f>
        <v>0</v>
      </c>
      <c r="Q27" s="831"/>
      <c r="R27" s="831"/>
      <c r="S27" s="831"/>
      <c r="T27" s="831"/>
      <c r="U27" s="831"/>
      <c r="V27" s="831"/>
      <c r="W27" s="131"/>
      <c r="X27" s="131"/>
      <c r="Y27" s="826" t="s">
        <v>248</v>
      </c>
      <c r="Z27" s="826"/>
      <c r="AA27" s="826"/>
      <c r="AB27" s="826"/>
      <c r="AC27" s="826"/>
      <c r="AD27" s="826"/>
      <c r="AE27" s="826"/>
      <c r="AF27" s="826"/>
      <c r="AG27" s="826"/>
      <c r="AH27" s="826"/>
      <c r="AI27" s="826"/>
      <c r="AJ27" s="826"/>
      <c r="AK27" s="826"/>
      <c r="AL27" s="826"/>
      <c r="AM27" s="826"/>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row>
    <row r="28" spans="1:72" x14ac:dyDescent="0.25">
      <c r="A28" s="820" t="s">
        <v>247</v>
      </c>
      <c r="B28" s="820"/>
      <c r="C28" s="820"/>
      <c r="D28" s="820"/>
      <c r="E28" s="820"/>
      <c r="F28" s="820"/>
      <c r="G28" s="820"/>
      <c r="H28" s="820"/>
      <c r="I28" s="820"/>
      <c r="J28" s="134"/>
      <c r="K28" s="134"/>
      <c r="L28" s="134"/>
      <c r="M28" s="134"/>
      <c r="N28" s="134"/>
      <c r="O28" s="134"/>
      <c r="P28" s="831">
        <f>IF(P27=0,0,'ver calculos'!$H$40)</f>
        <v>0</v>
      </c>
      <c r="Q28" s="831"/>
      <c r="R28" s="831"/>
      <c r="S28" s="831"/>
      <c r="T28" s="831"/>
      <c r="U28" s="831"/>
      <c r="V28" s="831"/>
      <c r="W28" s="131"/>
      <c r="X28" s="131"/>
      <c r="Y28" s="7" t="s">
        <v>232</v>
      </c>
      <c r="Z28" s="130"/>
      <c r="AA28" s="130"/>
      <c r="AB28" s="130"/>
      <c r="AC28" s="130"/>
      <c r="AD28" s="130"/>
      <c r="AE28" s="130"/>
      <c r="AF28" s="130"/>
      <c r="AG28" s="848">
        <f>'ver calculos'!$F$67</f>
        <v>0</v>
      </c>
      <c r="AH28" s="549"/>
      <c r="AI28" s="549"/>
      <c r="AJ28" s="549"/>
      <c r="AK28" s="549"/>
      <c r="AL28" s="549"/>
      <c r="AM28" s="130"/>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row>
    <row r="29" spans="1:72" x14ac:dyDescent="0.25">
      <c r="A29" s="820" t="s">
        <v>232</v>
      </c>
      <c r="B29" s="820"/>
      <c r="C29" s="134"/>
      <c r="D29" s="134"/>
      <c r="E29" s="134"/>
      <c r="F29" s="134"/>
      <c r="G29" s="134"/>
      <c r="H29" s="134"/>
      <c r="I29" s="831">
        <f>'CARGAR datos p calculos'!$E$103</f>
        <v>0</v>
      </c>
      <c r="J29" s="831"/>
      <c r="K29" s="831"/>
      <c r="L29" s="831"/>
      <c r="M29" s="831"/>
      <c r="N29" s="831"/>
      <c r="O29" s="831"/>
      <c r="P29" s="134"/>
      <c r="Q29" s="134"/>
      <c r="R29" s="134"/>
      <c r="S29" s="134"/>
      <c r="T29" s="134"/>
      <c r="U29" s="134"/>
      <c r="V29" s="134"/>
      <c r="W29" s="7"/>
      <c r="X29" s="7"/>
      <c r="Y29" s="7" t="s">
        <v>235</v>
      </c>
      <c r="Z29" s="7"/>
      <c r="AA29" s="7"/>
      <c r="AB29" s="7"/>
      <c r="AC29" s="7"/>
      <c r="AD29" s="7"/>
      <c r="AE29" s="7"/>
      <c r="AF29" s="7"/>
      <c r="AG29" s="848">
        <f>'ver calculos'!$F$68</f>
        <v>0</v>
      </c>
      <c r="AH29" s="549"/>
      <c r="AI29" s="549"/>
      <c r="AJ29" s="549"/>
      <c r="AK29" s="549"/>
      <c r="AL29" s="549"/>
      <c r="AM29" s="831">
        <f>'ver calculos'!$H$68</f>
        <v>0</v>
      </c>
      <c r="AN29" s="831"/>
      <c r="AO29" s="831"/>
      <c r="AP29" s="831"/>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row>
    <row r="30" spans="1:72" x14ac:dyDescent="0.25">
      <c r="A30" s="820" t="s">
        <v>235</v>
      </c>
      <c r="B30" s="820"/>
      <c r="C30" s="820"/>
      <c r="D30" s="134"/>
      <c r="E30" s="134"/>
      <c r="F30" s="134"/>
      <c r="G30" s="134"/>
      <c r="H30" s="134"/>
      <c r="I30" s="831">
        <f>'ver calculos'!$F$42</f>
        <v>0</v>
      </c>
      <c r="J30" s="831"/>
      <c r="K30" s="831"/>
      <c r="L30" s="831"/>
      <c r="M30" s="831"/>
      <c r="N30" s="831"/>
      <c r="O30" s="831"/>
      <c r="P30" s="831">
        <f>'ver calculos'!H42</f>
        <v>0</v>
      </c>
      <c r="Q30" s="831"/>
      <c r="R30" s="831"/>
      <c r="S30" s="831"/>
      <c r="T30" s="831"/>
      <c r="U30" s="831"/>
      <c r="V30" s="831"/>
      <c r="W30" s="131"/>
      <c r="X30" s="131"/>
      <c r="Y30" s="7" t="s">
        <v>250</v>
      </c>
      <c r="Z30" s="7"/>
      <c r="AA30" s="7"/>
      <c r="AB30" s="7"/>
      <c r="AC30" s="7"/>
      <c r="AD30" s="7" t="s">
        <v>251</v>
      </c>
      <c r="AE30" s="829">
        <f>'[1]ver calculos'!$E$62</f>
        <v>0</v>
      </c>
      <c r="AF30" s="830"/>
      <c r="AG30" s="848">
        <f>'ver calculos'!$F$69</f>
        <v>0</v>
      </c>
      <c r="AH30" s="549"/>
      <c r="AI30" s="549"/>
      <c r="AJ30" s="549"/>
      <c r="AK30" s="549"/>
      <c r="AL30" s="549"/>
      <c r="AM30" s="831">
        <f>'ver calculos'!$H$69</f>
        <v>0</v>
      </c>
      <c r="AN30" s="831"/>
      <c r="AO30" s="831"/>
      <c r="AP30" s="831"/>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row>
    <row r="31" spans="1:72" x14ac:dyDescent="0.25">
      <c r="A31" s="833">
        <f>'[1]ver calculos'!$E$44</f>
        <v>1.4999999999999999E-2</v>
      </c>
      <c r="B31" s="834"/>
      <c r="C31" s="820" t="s">
        <v>245</v>
      </c>
      <c r="D31" s="820"/>
      <c r="E31" s="820"/>
      <c r="F31" s="820"/>
      <c r="G31" s="820"/>
      <c r="H31" s="820"/>
      <c r="I31" s="831">
        <f>'ver calculos'!$F$43</f>
        <v>0</v>
      </c>
      <c r="J31" s="831"/>
      <c r="K31" s="831"/>
      <c r="L31" s="831"/>
      <c r="M31" s="831"/>
      <c r="N31" s="831"/>
      <c r="O31" s="831"/>
      <c r="P31" s="831">
        <f>'ver calculos'!H43</f>
        <v>0</v>
      </c>
      <c r="Q31" s="831"/>
      <c r="R31" s="831"/>
      <c r="S31" s="831"/>
      <c r="T31" s="831"/>
      <c r="U31" s="831"/>
      <c r="V31" s="831"/>
      <c r="W31" s="131"/>
      <c r="X31" s="131"/>
      <c r="Y31" s="130" t="s">
        <v>238</v>
      </c>
      <c r="Z31" s="7"/>
      <c r="AA31" s="7"/>
      <c r="AB31" s="7"/>
      <c r="AC31" s="12"/>
      <c r="AD31" s="7"/>
      <c r="AE31" s="454"/>
      <c r="AF31" s="7"/>
      <c r="AG31" s="442"/>
      <c r="AH31" s="12"/>
      <c r="AI31" s="12"/>
      <c r="AJ31" s="12"/>
      <c r="AK31" s="12"/>
      <c r="AL31" s="12"/>
      <c r="AM31" s="827">
        <f>'ver calculos'!$H$71</f>
        <v>0</v>
      </c>
      <c r="AN31" s="827"/>
      <c r="AO31" s="827"/>
      <c r="AP31" s="827"/>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row>
    <row r="32" spans="1:72" x14ac:dyDescent="0.25">
      <c r="A32" s="835" t="s">
        <v>238</v>
      </c>
      <c r="B32" s="835"/>
      <c r="C32" s="835"/>
      <c r="D32" s="7"/>
      <c r="E32" s="7"/>
      <c r="F32" s="7"/>
      <c r="G32" s="7"/>
      <c r="H32" s="7"/>
      <c r="I32" s="7"/>
      <c r="J32" s="7"/>
      <c r="K32" s="7"/>
      <c r="L32" s="7"/>
      <c r="M32" s="7"/>
      <c r="N32" s="7"/>
      <c r="O32" s="7"/>
      <c r="P32" s="827">
        <f>'ver calculos'!H44</f>
        <v>0</v>
      </c>
      <c r="Q32" s="827"/>
      <c r="R32" s="827"/>
      <c r="S32" s="827"/>
      <c r="T32" s="827"/>
      <c r="U32" s="827"/>
      <c r="V32" s="827"/>
      <c r="W32" s="131"/>
      <c r="X32" s="131"/>
      <c r="Y32" s="7"/>
      <c r="Z32" s="7"/>
      <c r="AA32" s="7"/>
      <c r="AB32" s="7"/>
      <c r="AC32" s="12"/>
      <c r="AD32" s="7"/>
      <c r="AE32" s="829"/>
      <c r="AF32" s="830"/>
      <c r="AG32" s="7"/>
      <c r="AH32" s="12"/>
      <c r="AI32" s="12"/>
      <c r="AJ32" s="12"/>
      <c r="AK32" s="12"/>
      <c r="AL32" s="12"/>
      <c r="AM32" s="359"/>
      <c r="AN32" s="359"/>
      <c r="AO32" s="359"/>
      <c r="AP32" s="359"/>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row>
    <row r="33" spans="1:72" x14ac:dyDescent="0.25">
      <c r="A33" s="7"/>
      <c r="B33" s="7"/>
      <c r="C33" s="7"/>
      <c r="D33" s="7"/>
      <c r="E33" s="7"/>
      <c r="F33" s="7"/>
      <c r="G33" s="7"/>
      <c r="H33" s="7"/>
      <c r="I33" s="7"/>
      <c r="J33" s="7"/>
      <c r="K33" s="7"/>
      <c r="L33" s="7"/>
      <c r="M33" s="7"/>
      <c r="N33" s="7"/>
      <c r="O33" s="7"/>
      <c r="P33" s="7"/>
      <c r="Q33" s="7"/>
      <c r="R33" s="7"/>
      <c r="S33" s="7"/>
      <c r="T33" s="7"/>
      <c r="U33" s="7"/>
      <c r="V33" s="7"/>
      <c r="W33" s="7"/>
      <c r="X33" s="7"/>
      <c r="Y33" s="826" t="s">
        <v>637</v>
      </c>
      <c r="Z33" s="826"/>
      <c r="AA33" s="826"/>
      <c r="AB33" s="826"/>
      <c r="AC33" s="826"/>
      <c r="AD33" s="826"/>
      <c r="AE33" s="826"/>
      <c r="AF33" s="826"/>
      <c r="AG33" s="826"/>
      <c r="AH33" s="826"/>
      <c r="AI33" s="826"/>
      <c r="AJ33" s="826"/>
      <c r="AK33" s="826"/>
      <c r="AL33" s="826"/>
      <c r="AM33" s="826"/>
      <c r="AN33" s="452"/>
      <c r="AO33" s="452"/>
      <c r="AP33" s="45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row>
    <row r="34" spans="1:72" x14ac:dyDescent="0.25">
      <c r="A34" s="826" t="s">
        <v>249</v>
      </c>
      <c r="B34" s="826"/>
      <c r="C34" s="826"/>
      <c r="D34" s="826"/>
      <c r="E34" s="826"/>
      <c r="F34" s="826"/>
      <c r="G34" s="826"/>
      <c r="H34" s="826"/>
      <c r="I34" s="826"/>
      <c r="J34" s="826"/>
      <c r="K34" s="826"/>
      <c r="L34" s="130"/>
      <c r="M34" s="130"/>
      <c r="N34" s="130"/>
      <c r="O34" s="130"/>
      <c r="P34" s="130"/>
      <c r="Q34" s="130"/>
      <c r="R34" s="130"/>
      <c r="S34" s="130"/>
      <c r="T34" s="130"/>
      <c r="U34" s="130"/>
      <c r="V34" s="130"/>
      <c r="W34" s="130"/>
      <c r="X34" s="130"/>
      <c r="Y34" s="850">
        <f>'CARGAR datos p calculos'!$I$122</f>
        <v>0</v>
      </c>
      <c r="Z34" s="850"/>
      <c r="AA34" s="456" t="s">
        <v>638</v>
      </c>
      <c r="AB34" s="455"/>
      <c r="AC34" s="455"/>
      <c r="AD34" s="455"/>
      <c r="AE34" s="455"/>
      <c r="AF34" s="456" t="s">
        <v>66</v>
      </c>
      <c r="AG34" s="850">
        <f>'CARGAR datos p calculos'!$I$123</f>
        <v>0</v>
      </c>
      <c r="AH34" s="850"/>
      <c r="AI34" s="456" t="s">
        <v>639</v>
      </c>
      <c r="AJ34" s="455"/>
      <c r="AK34" s="455"/>
      <c r="AL34" s="455"/>
      <c r="AM34" s="832">
        <f>'ver calculos'!$H$76</f>
        <v>0</v>
      </c>
      <c r="AN34" s="832"/>
      <c r="AO34" s="832"/>
      <c r="AP34" s="83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row>
    <row r="35" spans="1:72" x14ac:dyDescent="0.25">
      <c r="A35" s="820" t="s">
        <v>235</v>
      </c>
      <c r="B35" s="820"/>
      <c r="C35" s="820"/>
      <c r="D35" s="360"/>
      <c r="E35" s="360"/>
      <c r="F35" s="360"/>
      <c r="G35" s="360"/>
      <c r="H35" s="360"/>
      <c r="I35" s="831">
        <f>'ver calculos'!F49</f>
        <v>0</v>
      </c>
      <c r="J35" s="831"/>
      <c r="K35" s="831"/>
      <c r="L35" s="831"/>
      <c r="M35" s="831"/>
      <c r="N35" s="831"/>
      <c r="O35" s="831"/>
      <c r="P35" s="360"/>
      <c r="Q35" s="360"/>
      <c r="R35" s="360"/>
      <c r="S35" s="360"/>
      <c r="T35" s="360"/>
      <c r="U35" s="360"/>
      <c r="V35" s="360"/>
      <c r="W35" s="130"/>
      <c r="X35" s="130"/>
      <c r="Y35" s="130"/>
      <c r="Z35" s="130"/>
      <c r="AA35" s="130"/>
      <c r="AB35" s="130"/>
      <c r="AC35" s="130"/>
      <c r="AD35" s="130"/>
      <c r="AE35" s="130"/>
      <c r="AF35" s="130"/>
      <c r="AG35" s="130"/>
      <c r="AH35" s="130"/>
      <c r="AI35" s="130"/>
      <c r="AJ35" s="130"/>
      <c r="AK35" s="130"/>
      <c r="AL35" s="130"/>
      <c r="AM35" s="130"/>
      <c r="AN35" s="130"/>
      <c r="AO35" s="130"/>
      <c r="AP35" s="130"/>
      <c r="AQ35" s="130"/>
      <c r="AR35" s="130"/>
      <c r="AS35" s="130"/>
      <c r="AT35" s="130"/>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row>
    <row r="36" spans="1:72" x14ac:dyDescent="0.25">
      <c r="A36" s="828">
        <f>'[1]ver calculos'!$E$51</f>
        <v>0</v>
      </c>
      <c r="B36" s="828"/>
      <c r="C36" s="828"/>
      <c r="D36" s="360" t="s">
        <v>251</v>
      </c>
      <c r="E36" s="360"/>
      <c r="F36" s="360"/>
      <c r="G36" s="360"/>
      <c r="H36" s="360"/>
      <c r="I36" s="831">
        <f>'ver calculos'!F50</f>
        <v>0</v>
      </c>
      <c r="J36" s="831"/>
      <c r="K36" s="831"/>
      <c r="L36" s="831"/>
      <c r="M36" s="831"/>
      <c r="N36" s="831"/>
      <c r="O36" s="831"/>
      <c r="P36" s="831">
        <f>'ver calculos'!H50</f>
        <v>0</v>
      </c>
      <c r="Q36" s="831"/>
      <c r="R36" s="831"/>
      <c r="S36" s="831"/>
      <c r="T36" s="831"/>
      <c r="U36" s="831"/>
      <c r="V36" s="831"/>
      <c r="W36" s="130"/>
      <c r="X36" s="130"/>
      <c r="Y36" s="835" t="s">
        <v>516</v>
      </c>
      <c r="Z36" s="835"/>
      <c r="AA36" s="835"/>
      <c r="AB36" s="835"/>
      <c r="AC36" s="835"/>
      <c r="AD36" s="835"/>
      <c r="AE36" s="835"/>
      <c r="AF36" s="835"/>
      <c r="AG36" s="835"/>
      <c r="AH36" s="835"/>
      <c r="AI36" s="835"/>
      <c r="AJ36" s="835"/>
      <c r="AK36" s="835"/>
      <c r="AL36" s="359"/>
      <c r="AM36" s="359"/>
      <c r="AN36" s="360"/>
      <c r="AO36" s="360"/>
      <c r="AP36" s="360"/>
      <c r="AQ36" s="130"/>
      <c r="AR36" s="130"/>
      <c r="AS36" s="130"/>
      <c r="AT36" s="130"/>
    </row>
    <row r="37" spans="1:72" x14ac:dyDescent="0.25">
      <c r="A37" s="826" t="s">
        <v>238</v>
      </c>
      <c r="B37" s="826"/>
      <c r="C37" s="826"/>
      <c r="D37" s="130"/>
      <c r="E37" s="130"/>
      <c r="F37" s="130"/>
      <c r="G37" s="130"/>
      <c r="H37" s="130"/>
      <c r="I37" s="130"/>
      <c r="J37" s="130"/>
      <c r="K37" s="130"/>
      <c r="L37" s="130"/>
      <c r="M37" s="130"/>
      <c r="N37" s="130"/>
      <c r="O37" s="130"/>
      <c r="P37" s="827">
        <f>'ver calculos'!H53</f>
        <v>0</v>
      </c>
      <c r="Q37" s="827"/>
      <c r="R37" s="827"/>
      <c r="S37" s="827"/>
      <c r="T37" s="827"/>
      <c r="U37" s="827"/>
      <c r="V37" s="827"/>
      <c r="W37" s="130"/>
      <c r="X37" s="130"/>
      <c r="Y37" s="820" t="s">
        <v>235</v>
      </c>
      <c r="Z37" s="820"/>
      <c r="AA37" s="820"/>
      <c r="AB37" s="360" t="s">
        <v>251</v>
      </c>
      <c r="AC37" s="831">
        <f>'ver calculos'!F59</f>
        <v>0</v>
      </c>
      <c r="AD37" s="831"/>
      <c r="AE37" s="831"/>
      <c r="AF37" s="831"/>
      <c r="AG37" s="831"/>
      <c r="AH37" s="831"/>
      <c r="AI37" s="831"/>
      <c r="AJ37" s="831">
        <f>'ver calculos'!H59</f>
        <v>0</v>
      </c>
      <c r="AK37" s="831"/>
      <c r="AL37" s="831"/>
      <c r="AM37" s="831"/>
      <c r="AN37" s="831"/>
      <c r="AO37" s="831"/>
      <c r="AP37" s="831"/>
      <c r="AQ37" s="339"/>
      <c r="AR37" s="339"/>
      <c r="AS37" s="339"/>
      <c r="AT37" s="339"/>
    </row>
    <row r="38" spans="1:72" x14ac:dyDescent="0.25">
      <c r="A38" s="130"/>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828">
        <f>'[1]ver calculos'!$E$51</f>
        <v>0</v>
      </c>
      <c r="Z38" s="828"/>
      <c r="AA38" s="828"/>
      <c r="AB38" s="360" t="s">
        <v>251</v>
      </c>
      <c r="AC38" s="831">
        <f>'ver calculos'!F60</f>
        <v>0</v>
      </c>
      <c r="AD38" s="831"/>
      <c r="AE38" s="831"/>
      <c r="AF38" s="831"/>
      <c r="AG38" s="831"/>
      <c r="AH38" s="831"/>
      <c r="AI38" s="831"/>
      <c r="AJ38" s="831">
        <f>'ver calculos'!H60</f>
        <v>0</v>
      </c>
      <c r="AK38" s="831"/>
      <c r="AL38" s="831"/>
      <c r="AM38" s="831"/>
      <c r="AN38" s="831"/>
      <c r="AO38" s="831"/>
      <c r="AP38" s="831"/>
      <c r="AQ38" s="357"/>
      <c r="AR38" s="357"/>
      <c r="AS38" s="357"/>
      <c r="AT38" s="357"/>
    </row>
    <row r="39" spans="1:72" x14ac:dyDescent="0.25">
      <c r="A39" s="130"/>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826" t="s">
        <v>238</v>
      </c>
      <c r="Z39" s="826"/>
      <c r="AA39" s="826"/>
      <c r="AB39" s="7"/>
      <c r="AC39" s="7"/>
      <c r="AD39" s="7"/>
      <c r="AE39" s="7"/>
      <c r="AF39" s="7"/>
      <c r="AG39" s="7"/>
      <c r="AH39" s="7"/>
      <c r="AI39" s="7"/>
      <c r="AJ39" s="849">
        <f>'ver calculos'!H62</f>
        <v>0</v>
      </c>
      <c r="AK39" s="849"/>
      <c r="AL39" s="849"/>
      <c r="AM39" s="849"/>
      <c r="AN39" s="849"/>
      <c r="AO39" s="849"/>
      <c r="AP39" s="849"/>
      <c r="AQ39" s="12"/>
    </row>
    <row r="40" spans="1:72" x14ac:dyDescent="0.25">
      <c r="A40" s="130"/>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440"/>
      <c r="Z40" s="440"/>
      <c r="AA40" s="440"/>
      <c r="AB40" s="7"/>
      <c r="AC40" s="7"/>
      <c r="AD40" s="7"/>
      <c r="AE40" s="7"/>
      <c r="AF40" s="7"/>
      <c r="AG40" s="7"/>
      <c r="AH40" s="7"/>
      <c r="AI40" s="7"/>
      <c r="AJ40" s="441"/>
      <c r="AK40" s="441"/>
      <c r="AL40" s="441"/>
      <c r="AM40" s="441"/>
      <c r="AN40" s="441"/>
      <c r="AO40" s="441"/>
      <c r="AP40" s="441"/>
      <c r="AQ40" s="12"/>
    </row>
    <row r="41" spans="1:72" x14ac:dyDescent="0.25">
      <c r="A41" s="133" t="s">
        <v>252</v>
      </c>
      <c r="B41" s="130"/>
      <c r="C41" s="130"/>
      <c r="D41" s="130"/>
      <c r="E41" s="130"/>
      <c r="F41" s="130"/>
      <c r="G41" s="130"/>
      <c r="H41" s="130"/>
      <c r="I41" s="130"/>
      <c r="J41" s="823" t="s">
        <v>253</v>
      </c>
      <c r="K41" s="823"/>
      <c r="L41" s="823"/>
      <c r="M41" s="823"/>
      <c r="N41" s="823"/>
      <c r="O41" s="823"/>
      <c r="P41" s="823"/>
      <c r="Q41" s="825" t="s">
        <v>254</v>
      </c>
      <c r="R41" s="825"/>
      <c r="S41" s="825"/>
      <c r="T41" s="825" t="s">
        <v>255</v>
      </c>
      <c r="U41" s="825"/>
      <c r="V41" s="825"/>
      <c r="W41" s="825" t="s">
        <v>256</v>
      </c>
      <c r="X41" s="825"/>
      <c r="Y41" s="825"/>
      <c r="Z41" s="825" t="s">
        <v>257</v>
      </c>
      <c r="AA41" s="825"/>
      <c r="AB41" s="825"/>
      <c r="AC41" s="825" t="s">
        <v>258</v>
      </c>
      <c r="AD41" s="825"/>
      <c r="AE41" s="825"/>
      <c r="AF41" s="825" t="s">
        <v>259</v>
      </c>
      <c r="AG41" s="825"/>
      <c r="AH41" s="825"/>
      <c r="AI41" s="825" t="s">
        <v>514</v>
      </c>
      <c r="AJ41" s="825"/>
      <c r="AK41" s="825"/>
      <c r="AL41" s="830"/>
      <c r="AM41" s="830"/>
      <c r="AN41" s="830"/>
      <c r="AO41" s="7"/>
      <c r="AP41" s="7"/>
      <c r="AQ41" s="12"/>
    </row>
    <row r="42" spans="1:72" x14ac:dyDescent="0.25">
      <c r="A42" s="12"/>
      <c r="B42" s="133"/>
      <c r="C42" s="133"/>
      <c r="D42" s="133"/>
      <c r="E42" s="133"/>
      <c r="F42" s="133"/>
      <c r="G42" s="133"/>
      <c r="H42" s="133"/>
      <c r="I42" s="133"/>
      <c r="J42" s="823" t="s">
        <v>260</v>
      </c>
      <c r="K42" s="823"/>
      <c r="L42" s="823"/>
      <c r="M42" s="823"/>
      <c r="N42" s="823"/>
      <c r="O42" s="823"/>
      <c r="P42" s="823"/>
      <c r="Q42" s="824">
        <f>'CARGAR datos p calculos'!D55</f>
        <v>0</v>
      </c>
      <c r="R42" s="822"/>
      <c r="S42" s="822"/>
      <c r="T42" s="824">
        <f>'CARGAR datos p calculos'!D82</f>
        <v>0</v>
      </c>
      <c r="U42" s="822"/>
      <c r="V42" s="822"/>
      <c r="W42" s="824">
        <f>'CARGAR datos p calculos'!D94</f>
        <v>0</v>
      </c>
      <c r="X42" s="822"/>
      <c r="Y42" s="822"/>
      <c r="Z42" s="824">
        <f>'CARGAR datos p calculos'!D106</f>
        <v>0</v>
      </c>
      <c r="AA42" s="822"/>
      <c r="AB42" s="822"/>
      <c r="AC42" s="824">
        <f>'CARGAR datos p calculos'!D69</f>
        <v>0</v>
      </c>
      <c r="AD42" s="822"/>
      <c r="AE42" s="822"/>
      <c r="AF42" s="824">
        <f>'CARGAR datos p calculos'!D119</f>
        <v>0</v>
      </c>
      <c r="AG42" s="822"/>
      <c r="AH42" s="822"/>
      <c r="AI42" s="824" t="s">
        <v>12</v>
      </c>
      <c r="AJ42" s="824"/>
      <c r="AK42" s="824"/>
      <c r="AL42" s="553"/>
      <c r="AM42" s="553"/>
      <c r="AN42" s="553"/>
      <c r="AO42" s="12"/>
      <c r="AP42" s="12"/>
      <c r="AQ42" s="12"/>
    </row>
    <row r="43" spans="1:72" x14ac:dyDescent="0.25">
      <c r="A43" s="133"/>
      <c r="B43" s="133"/>
      <c r="C43" s="133"/>
      <c r="D43" s="133"/>
      <c r="E43" s="133"/>
      <c r="F43" s="133"/>
      <c r="G43" s="133"/>
      <c r="H43" s="133"/>
      <c r="I43" s="133"/>
      <c r="J43" s="823" t="s">
        <v>261</v>
      </c>
      <c r="K43" s="823"/>
      <c r="L43" s="823"/>
      <c r="M43" s="823"/>
      <c r="N43" s="823"/>
      <c r="O43" s="823"/>
      <c r="P43" s="823"/>
      <c r="Q43" s="821">
        <f>'CARGAR datos p calculos'!D56</f>
        <v>0</v>
      </c>
      <c r="R43" s="822"/>
      <c r="S43" s="822"/>
      <c r="T43" s="821">
        <f>'CARGAR datos p calculos'!D83</f>
        <v>0</v>
      </c>
      <c r="U43" s="822"/>
      <c r="V43" s="822"/>
      <c r="W43" s="821">
        <f>'CARGAR datos p calculos'!D95</f>
        <v>0</v>
      </c>
      <c r="X43" s="822"/>
      <c r="Y43" s="822"/>
      <c r="Z43" s="821">
        <f>'CARGAR datos p calculos'!D107</f>
        <v>0</v>
      </c>
      <c r="AA43" s="822"/>
      <c r="AB43" s="822"/>
      <c r="AC43" s="821">
        <f>'CARGAR datos p calculos'!D70</f>
        <v>0</v>
      </c>
      <c r="AD43" s="822"/>
      <c r="AE43" s="822"/>
      <c r="AF43" s="821">
        <f>'CARGAR datos p calculos'!D120</f>
        <v>0</v>
      </c>
      <c r="AG43" s="822"/>
      <c r="AH43" s="822"/>
      <c r="AI43" s="821">
        <f>'CARGAR datos p calculos'!D133</f>
        <v>0</v>
      </c>
      <c r="AJ43" s="821"/>
      <c r="AK43" s="821"/>
      <c r="AL43" s="830"/>
      <c r="AM43" s="830"/>
      <c r="AN43" s="830"/>
      <c r="AO43" s="7"/>
      <c r="AP43" s="7"/>
      <c r="AQ43" s="12"/>
    </row>
    <row r="44" spans="1:72" x14ac:dyDescent="0.25">
      <c r="A44" s="133"/>
      <c r="B44" s="133"/>
      <c r="C44" s="133"/>
      <c r="D44" s="133"/>
      <c r="E44" s="133"/>
      <c r="F44" s="133"/>
      <c r="G44" s="133"/>
      <c r="H44" s="133"/>
      <c r="I44" s="133"/>
      <c r="J44" s="823" t="s">
        <v>262</v>
      </c>
      <c r="K44" s="823"/>
      <c r="L44" s="823"/>
      <c r="M44" s="823"/>
      <c r="N44" s="823"/>
      <c r="O44" s="823"/>
      <c r="P44" s="823"/>
      <c r="Q44" s="821">
        <f>'CARGAR datos p calculos'!D57</f>
        <v>0</v>
      </c>
      <c r="R44" s="822"/>
      <c r="S44" s="822"/>
      <c r="T44" s="821">
        <f>'CARGAR datos p calculos'!D84</f>
        <v>0</v>
      </c>
      <c r="U44" s="822"/>
      <c r="V44" s="822"/>
      <c r="W44" s="821">
        <f>'CARGAR datos p calculos'!D96</f>
        <v>0</v>
      </c>
      <c r="X44" s="822"/>
      <c r="Y44" s="822"/>
      <c r="Z44" s="821">
        <f>'CARGAR datos p calculos'!D108</f>
        <v>0</v>
      </c>
      <c r="AA44" s="822"/>
      <c r="AB44" s="822"/>
      <c r="AC44" s="821">
        <f>'CARGAR datos p calculos'!D71</f>
        <v>0</v>
      </c>
      <c r="AD44" s="822"/>
      <c r="AE44" s="822"/>
      <c r="AF44" s="821">
        <f>'CARGAR datos p calculos'!D121</f>
        <v>0</v>
      </c>
      <c r="AG44" s="822"/>
      <c r="AH44" s="822"/>
      <c r="AI44" s="821">
        <f>'CARGAR datos p calculos'!D134</f>
        <v>0</v>
      </c>
      <c r="AJ44" s="821"/>
      <c r="AK44" s="821"/>
      <c r="AL44" s="830"/>
      <c r="AM44" s="830"/>
      <c r="AN44" s="830"/>
      <c r="AO44" s="7"/>
      <c r="AP44" s="7"/>
      <c r="AQ44" s="12"/>
    </row>
    <row r="45" spans="1:72" ht="15.75" thickBot="1" x14ac:dyDescent="0.3">
      <c r="A45" s="12"/>
      <c r="B45" s="12"/>
      <c r="C45" s="12"/>
      <c r="D45" s="12"/>
      <c r="E45" s="12"/>
      <c r="F45" s="12"/>
      <c r="G45" s="12"/>
      <c r="H45" s="12"/>
      <c r="I45" s="12"/>
      <c r="J45" s="823" t="s">
        <v>263</v>
      </c>
      <c r="K45" s="823"/>
      <c r="L45" s="823"/>
      <c r="M45" s="823"/>
      <c r="N45" s="823"/>
      <c r="O45" s="823"/>
      <c r="P45" s="823"/>
      <c r="Q45" s="821">
        <f>'CARGAR datos p calculos'!D58</f>
        <v>0</v>
      </c>
      <c r="R45" s="822"/>
      <c r="S45" s="822"/>
      <c r="T45" s="821">
        <f>'CARGAR datos p calculos'!D85</f>
        <v>0</v>
      </c>
      <c r="U45" s="822"/>
      <c r="V45" s="822"/>
      <c r="W45" s="821">
        <f>'CARGAR datos p calculos'!D97</f>
        <v>0</v>
      </c>
      <c r="X45" s="822"/>
      <c r="Y45" s="822"/>
      <c r="Z45" s="821">
        <f>'CARGAR datos p calculos'!D109</f>
        <v>0</v>
      </c>
      <c r="AA45" s="822"/>
      <c r="AB45" s="822"/>
      <c r="AC45" s="821">
        <f>'CARGAR datos p calculos'!D72</f>
        <v>0</v>
      </c>
      <c r="AD45" s="822"/>
      <c r="AE45" s="822"/>
      <c r="AF45" s="821">
        <f>'CARGAR datos p calculos'!D122</f>
        <v>0</v>
      </c>
      <c r="AG45" s="822"/>
      <c r="AH45" s="822"/>
      <c r="AI45" s="847">
        <f>'CARGAR datos p calculos'!D135</f>
        <v>0</v>
      </c>
      <c r="AJ45" s="847"/>
      <c r="AK45" s="847"/>
      <c r="AL45" s="830"/>
      <c r="AM45" s="830"/>
      <c r="AN45" s="830"/>
      <c r="AO45" s="7"/>
      <c r="AP45" s="7"/>
      <c r="AQ45" s="12"/>
    </row>
    <row r="46" spans="1:72" ht="15.75" thickBot="1" x14ac:dyDescent="0.3">
      <c r="A46" s="12"/>
      <c r="B46" s="12"/>
      <c r="C46" s="12"/>
      <c r="D46" s="12"/>
      <c r="E46" s="12"/>
      <c r="F46" s="12"/>
      <c r="G46" s="12"/>
      <c r="H46" s="12"/>
      <c r="I46" s="12"/>
      <c r="J46" s="133"/>
      <c r="K46" s="12"/>
      <c r="L46" s="12"/>
      <c r="M46" s="12"/>
      <c r="N46" s="12"/>
      <c r="O46" s="12"/>
      <c r="P46" s="12"/>
      <c r="Q46" s="12"/>
      <c r="R46" s="12"/>
      <c r="S46" s="12"/>
      <c r="T46" s="12"/>
      <c r="U46" s="12"/>
      <c r="V46" s="12"/>
      <c r="W46" s="7"/>
      <c r="X46" s="7"/>
      <c r="Y46" s="7"/>
      <c r="Z46" s="7"/>
      <c r="AA46" s="7"/>
      <c r="AB46" s="7"/>
      <c r="AC46" s="7"/>
      <c r="AD46" s="7"/>
      <c r="AE46" s="7"/>
      <c r="AF46" s="7"/>
      <c r="AG46" s="7"/>
      <c r="AH46" s="7"/>
      <c r="AI46" s="810">
        <f>'CARGAR datos p calculos'!D132</f>
        <v>0</v>
      </c>
      <c r="AJ46" s="811"/>
      <c r="AK46" s="811"/>
      <c r="AL46" s="812" t="s">
        <v>515</v>
      </c>
      <c r="AM46" s="813"/>
      <c r="AN46" s="814"/>
      <c r="AO46" s="7"/>
      <c r="AP46" s="7"/>
      <c r="AQ46" s="12"/>
    </row>
    <row r="47" spans="1:72" x14ac:dyDescent="0.25">
      <c r="A47" s="130" t="s">
        <v>264</v>
      </c>
      <c r="B47" s="130"/>
      <c r="C47" s="130"/>
      <c r="D47" s="130"/>
      <c r="E47" s="130"/>
      <c r="F47" s="130"/>
      <c r="G47" s="130"/>
      <c r="H47" s="130"/>
      <c r="I47" s="130"/>
      <c r="J47" s="12"/>
      <c r="K47" s="12"/>
      <c r="L47" s="12"/>
      <c r="M47" s="12"/>
      <c r="N47" s="12"/>
      <c r="O47" s="458"/>
      <c r="P47" s="458"/>
      <c r="Q47" s="458"/>
      <c r="R47" s="458"/>
      <c r="S47" s="458"/>
      <c r="T47" s="458"/>
      <c r="U47" s="458"/>
      <c r="V47" s="458"/>
      <c r="W47" s="7"/>
      <c r="X47" s="7"/>
      <c r="Y47" s="7"/>
      <c r="Z47" s="12"/>
      <c r="AA47" s="7"/>
      <c r="AB47" s="7"/>
      <c r="AC47" s="7"/>
      <c r="AD47" s="7"/>
      <c r="AE47" s="7"/>
      <c r="AF47" s="7"/>
      <c r="AG47" s="7"/>
      <c r="AH47" s="7"/>
      <c r="AI47" s="7"/>
      <c r="AJ47" s="7"/>
      <c r="AK47" s="7"/>
      <c r="AL47" s="7"/>
      <c r="AM47" s="7"/>
      <c r="AN47" s="7"/>
      <c r="AO47" s="7"/>
      <c r="AP47" s="7"/>
      <c r="AQ47" s="12"/>
    </row>
    <row r="48" spans="1:72" x14ac:dyDescent="0.25">
      <c r="A48" s="457" t="s">
        <v>265</v>
      </c>
      <c r="B48" s="457"/>
      <c r="C48" s="7"/>
      <c r="D48" s="7"/>
      <c r="E48" s="7"/>
      <c r="F48" s="7"/>
      <c r="G48" s="7"/>
      <c r="H48" s="7"/>
      <c r="I48" s="7"/>
      <c r="J48" s="12"/>
      <c r="K48" s="12"/>
      <c r="L48" s="12"/>
      <c r="M48" s="12"/>
      <c r="N48" s="12"/>
      <c r="O48" s="818">
        <f>'CARGAR datos p calculos'!$E$91</f>
        <v>0</v>
      </c>
      <c r="P48" s="818"/>
      <c r="Q48" s="818"/>
      <c r="R48" s="818"/>
      <c r="S48" s="818"/>
      <c r="T48" s="818"/>
      <c r="U48" s="818"/>
      <c r="V48" s="818"/>
      <c r="W48" s="7"/>
      <c r="X48" s="7"/>
      <c r="Y48" s="7"/>
      <c r="Z48" s="7" t="s">
        <v>266</v>
      </c>
      <c r="AA48" s="7"/>
      <c r="AB48" s="7"/>
      <c r="AC48" s="7"/>
      <c r="AD48" s="7"/>
      <c r="AE48" s="7"/>
      <c r="AF48" s="7"/>
      <c r="AG48" s="7"/>
      <c r="AH48" s="7"/>
      <c r="AI48" s="7"/>
      <c r="AJ48" s="7"/>
      <c r="AK48" s="7"/>
      <c r="AL48" s="7"/>
      <c r="AM48" s="7"/>
      <c r="AN48" s="7"/>
      <c r="AO48" s="7"/>
      <c r="AP48" s="7"/>
      <c r="AQ48" s="12"/>
    </row>
    <row r="49" spans="1:43" x14ac:dyDescent="0.25">
      <c r="A49" s="817">
        <v>0.06</v>
      </c>
      <c r="B49" s="817"/>
      <c r="C49" s="817"/>
      <c r="D49" s="12"/>
      <c r="E49" s="12"/>
      <c r="F49" s="12" t="s">
        <v>268</v>
      </c>
      <c r="G49" s="12"/>
      <c r="H49" s="12"/>
      <c r="I49" s="7"/>
      <c r="J49" s="7"/>
      <c r="K49" s="7"/>
      <c r="L49" s="7"/>
      <c r="M49" s="7"/>
      <c r="N49" s="7"/>
      <c r="O49" s="818">
        <f>O48*0.06</f>
        <v>0</v>
      </c>
      <c r="P49" s="819"/>
      <c r="Q49" s="819"/>
      <c r="R49" s="819"/>
      <c r="S49" s="819"/>
      <c r="T49" s="819"/>
      <c r="U49" s="819"/>
      <c r="V49" s="819"/>
      <c r="W49" s="7"/>
      <c r="X49" s="7"/>
      <c r="Y49" s="7"/>
      <c r="Z49" s="7"/>
      <c r="AA49" s="7"/>
      <c r="AB49" s="7"/>
      <c r="AC49" s="7"/>
      <c r="AD49" s="7"/>
      <c r="AE49" s="7"/>
      <c r="AF49" s="7"/>
      <c r="AG49" s="7"/>
      <c r="AH49" s="7"/>
      <c r="AI49" s="7"/>
      <c r="AJ49" s="7"/>
      <c r="AK49" s="7"/>
      <c r="AL49" s="7"/>
      <c r="AM49" s="7"/>
      <c r="AN49" s="7"/>
      <c r="AO49" s="7"/>
      <c r="AP49" s="7"/>
      <c r="AQ49" s="12"/>
    </row>
    <row r="50" spans="1:43" x14ac:dyDescent="0.25">
      <c r="A50" s="459" t="s">
        <v>267</v>
      </c>
      <c r="B50" s="12"/>
      <c r="C50" s="12"/>
      <c r="D50" s="12"/>
      <c r="E50" s="12"/>
      <c r="F50" s="12"/>
      <c r="G50" s="12"/>
      <c r="H50" s="12"/>
      <c r="I50" s="12"/>
      <c r="J50" s="12"/>
      <c r="K50" s="12"/>
      <c r="L50" s="12"/>
      <c r="M50" s="12"/>
      <c r="N50" s="12"/>
      <c r="O50" s="815">
        <f>O49*0.1</f>
        <v>0</v>
      </c>
      <c r="P50" s="816"/>
      <c r="Q50" s="816"/>
      <c r="R50" s="816"/>
      <c r="S50" s="816"/>
      <c r="T50" s="816"/>
      <c r="U50" s="816"/>
      <c r="V50" s="816"/>
      <c r="W50" s="12"/>
      <c r="X50" s="12"/>
      <c r="Y50" s="12"/>
      <c r="Z50" s="12"/>
      <c r="AA50" s="12"/>
      <c r="AB50" s="12"/>
      <c r="AC50" s="12"/>
      <c r="AD50" s="12"/>
      <c r="AE50" s="12"/>
      <c r="AF50" s="12"/>
      <c r="AG50" s="12"/>
      <c r="AH50" s="12"/>
      <c r="AI50" s="12"/>
      <c r="AJ50" s="12"/>
      <c r="AK50" s="12"/>
      <c r="AL50" s="12"/>
      <c r="AM50" s="12"/>
      <c r="AN50" s="12"/>
      <c r="AO50" s="12"/>
      <c r="AP50" s="12"/>
      <c r="AQ50" s="12"/>
    </row>
    <row r="51" spans="1:43" x14ac:dyDescent="0.25">
      <c r="A51" s="12"/>
      <c r="B51" s="12"/>
      <c r="C51" s="12"/>
      <c r="D51" s="12"/>
      <c r="E51" s="553" t="e" vm="5">
        <f>'CARGAR datos'!I9</f>
        <v>#VALUE!</v>
      </c>
      <c r="F51" s="553"/>
      <c r="G51" s="553"/>
      <c r="H51" s="553"/>
      <c r="I51" s="553"/>
      <c r="J51" s="553"/>
      <c r="K51" s="553"/>
      <c r="L51" s="553"/>
      <c r="M51" s="553"/>
      <c r="N51" s="553"/>
      <c r="O51" s="553"/>
      <c r="P51" s="553"/>
      <c r="Q51" s="553"/>
      <c r="R51" s="553"/>
      <c r="S51" s="553"/>
      <c r="T51" s="553"/>
      <c r="U51" s="553"/>
      <c r="V51" s="12"/>
      <c r="W51" s="12"/>
      <c r="X51" s="12"/>
      <c r="Y51" s="12"/>
      <c r="Z51" s="12"/>
      <c r="AA51" s="12"/>
      <c r="AB51" s="12"/>
      <c r="AC51" s="12"/>
      <c r="AD51" s="12"/>
      <c r="AE51" s="12"/>
      <c r="AF51" s="12"/>
      <c r="AG51" s="12"/>
      <c r="AH51" s="12"/>
      <c r="AI51" s="12"/>
      <c r="AJ51" s="12"/>
      <c r="AK51" s="12"/>
      <c r="AL51" s="12"/>
      <c r="AM51" s="12"/>
      <c r="AN51" s="12"/>
      <c r="AO51" s="12"/>
      <c r="AP51" s="12"/>
      <c r="AQ51" s="12"/>
    </row>
    <row r="52" spans="1:43" x14ac:dyDescent="0.25">
      <c r="A52" s="12"/>
      <c r="B52" s="12"/>
      <c r="C52" s="12"/>
      <c r="D52" s="12"/>
      <c r="E52" s="553"/>
      <c r="F52" s="553"/>
      <c r="G52" s="553"/>
      <c r="H52" s="553"/>
      <c r="I52" s="553"/>
      <c r="J52" s="553"/>
      <c r="K52" s="553"/>
      <c r="L52" s="553"/>
      <c r="M52" s="553"/>
      <c r="N52" s="553"/>
      <c r="O52" s="553"/>
      <c r="P52" s="553"/>
      <c r="Q52" s="553"/>
      <c r="R52" s="553"/>
      <c r="S52" s="553"/>
      <c r="T52" s="553"/>
      <c r="U52" s="553"/>
      <c r="V52" s="12"/>
      <c r="W52" s="12"/>
      <c r="X52" s="12"/>
      <c r="Y52" s="12"/>
      <c r="Z52" s="12"/>
      <c r="AA52" s="12"/>
      <c r="AB52" s="12"/>
      <c r="AC52" s="12"/>
      <c r="AD52" s="12"/>
      <c r="AE52" s="12"/>
      <c r="AF52" s="12"/>
      <c r="AG52" s="12"/>
      <c r="AH52" s="12"/>
      <c r="AI52" s="12"/>
      <c r="AJ52" s="12"/>
      <c r="AK52" s="12"/>
      <c r="AL52" s="12"/>
      <c r="AM52" s="12"/>
      <c r="AN52" s="12"/>
      <c r="AO52" s="12"/>
      <c r="AP52" s="12"/>
      <c r="AQ52" s="12"/>
    </row>
    <row r="53" spans="1:43" x14ac:dyDescent="0.25">
      <c r="A53" s="12"/>
      <c r="B53" s="12"/>
      <c r="C53" s="12"/>
      <c r="D53" s="12"/>
      <c r="E53" s="553"/>
      <c r="F53" s="553"/>
      <c r="G53" s="553"/>
      <c r="H53" s="553"/>
      <c r="I53" s="553"/>
      <c r="J53" s="553"/>
      <c r="K53" s="553"/>
      <c r="L53" s="553"/>
      <c r="M53" s="553"/>
      <c r="N53" s="553"/>
      <c r="O53" s="553"/>
      <c r="P53" s="553"/>
      <c r="Q53" s="553"/>
      <c r="R53" s="553"/>
      <c r="S53" s="553"/>
      <c r="T53" s="553"/>
      <c r="U53" s="553"/>
      <c r="V53" s="12"/>
      <c r="W53" s="12"/>
      <c r="X53" s="12"/>
      <c r="Y53" s="12"/>
      <c r="Z53" s="12"/>
      <c r="AA53" s="12"/>
      <c r="AB53" s="12"/>
      <c r="AC53" s="12"/>
      <c r="AD53" s="12"/>
      <c r="AE53" s="12"/>
      <c r="AF53" s="12"/>
      <c r="AG53" s="12"/>
      <c r="AH53" s="12"/>
      <c r="AI53" s="12"/>
      <c r="AJ53" s="12"/>
      <c r="AK53" s="12"/>
      <c r="AL53" s="12"/>
      <c r="AM53" s="12"/>
      <c r="AN53" s="12"/>
      <c r="AO53" s="12"/>
      <c r="AP53" s="12"/>
      <c r="AQ53" s="12"/>
    </row>
    <row r="54" spans="1:43" x14ac:dyDescent="0.25">
      <c r="A54" s="12"/>
      <c r="B54" s="12"/>
      <c r="C54" s="12"/>
      <c r="D54" s="12"/>
      <c r="E54" s="553"/>
      <c r="F54" s="553"/>
      <c r="G54" s="553"/>
      <c r="H54" s="553"/>
      <c r="I54" s="553"/>
      <c r="J54" s="553"/>
      <c r="K54" s="553"/>
      <c r="L54" s="553"/>
      <c r="M54" s="553"/>
      <c r="N54" s="553"/>
      <c r="O54" s="553"/>
      <c r="P54" s="553"/>
      <c r="Q54" s="553"/>
      <c r="R54" s="553"/>
      <c r="S54" s="553"/>
      <c r="T54" s="553"/>
      <c r="U54" s="553"/>
      <c r="V54" s="12"/>
      <c r="W54" s="12"/>
      <c r="X54" s="12"/>
      <c r="Y54" s="12"/>
      <c r="Z54" s="12"/>
      <c r="AA54" s="12"/>
      <c r="AB54" s="12"/>
      <c r="AC54" s="12"/>
      <c r="AD54" s="12"/>
      <c r="AE54" s="12"/>
      <c r="AF54" s="12"/>
      <c r="AG54" s="12"/>
      <c r="AH54" s="12"/>
      <c r="AI54" s="12"/>
      <c r="AJ54" s="12"/>
      <c r="AK54" s="12"/>
      <c r="AL54" s="12"/>
      <c r="AM54" s="12"/>
      <c r="AN54" s="12"/>
      <c r="AO54" s="12"/>
      <c r="AP54" s="12"/>
      <c r="AQ54" s="12"/>
    </row>
    <row r="55" spans="1:43" x14ac:dyDescent="0.25">
      <c r="A55" s="12"/>
      <c r="B55" s="134"/>
      <c r="C55" s="134"/>
      <c r="D55" s="134"/>
      <c r="E55" s="134"/>
      <c r="F55" s="134"/>
      <c r="G55" s="820" t="str">
        <f xml:space="preserve"> 'CARGAR datos'!E18</f>
        <v>-</v>
      </c>
      <c r="H55" s="820"/>
      <c r="I55" s="820"/>
      <c r="J55" s="820"/>
      <c r="K55" s="820"/>
      <c r="L55" s="820"/>
      <c r="M55" s="820"/>
      <c r="N55" s="820"/>
      <c r="O55" s="820"/>
      <c r="P55" s="820"/>
      <c r="Q55" s="820"/>
      <c r="R55" s="820"/>
      <c r="S55" s="820"/>
      <c r="T55" s="820"/>
      <c r="U55" s="820"/>
      <c r="V55" s="820"/>
      <c r="W55" s="134"/>
      <c r="X55" s="134"/>
      <c r="Y55" s="134"/>
      <c r="Z55" s="12"/>
      <c r="AA55" s="12"/>
      <c r="AB55" s="12"/>
      <c r="AC55" s="12"/>
      <c r="AD55" s="12"/>
      <c r="AE55" s="12"/>
      <c r="AF55" s="12"/>
      <c r="AG55" s="12"/>
      <c r="AH55" s="12"/>
      <c r="AI55" s="12"/>
      <c r="AJ55" s="12"/>
      <c r="AK55" s="12"/>
      <c r="AL55" s="12"/>
      <c r="AM55" s="12"/>
      <c r="AN55" s="12"/>
      <c r="AO55" s="12"/>
      <c r="AP55" s="12"/>
      <c r="AQ55" s="12"/>
    </row>
    <row r="56" spans="1:43" x14ac:dyDescent="0.25">
      <c r="A56" s="820" t="s">
        <v>269</v>
      </c>
      <c r="B56" s="820"/>
      <c r="C56" s="820"/>
      <c r="D56" s="820"/>
      <c r="E56" s="820"/>
      <c r="F56" s="820"/>
      <c r="G56" s="820" t="str">
        <f xml:space="preserve"> 'CARGAR datos'!E19</f>
        <v>-</v>
      </c>
      <c r="H56" s="820"/>
      <c r="I56" s="820"/>
      <c r="J56" s="820"/>
      <c r="K56" s="820"/>
      <c r="L56" s="820"/>
      <c r="M56" s="820"/>
      <c r="N56" s="820"/>
      <c r="O56" s="820"/>
      <c r="P56" s="820"/>
      <c r="Q56" s="820"/>
      <c r="R56" s="820"/>
      <c r="S56" s="820"/>
      <c r="T56" s="820"/>
      <c r="U56" s="134"/>
      <c r="V56" s="134"/>
      <c r="W56" s="134"/>
      <c r="X56" s="134"/>
      <c r="Y56" s="134"/>
      <c r="Z56" s="12"/>
      <c r="AA56" s="12"/>
      <c r="AB56" s="12"/>
      <c r="AC56" s="12"/>
      <c r="AD56" s="12"/>
      <c r="AE56" s="12"/>
      <c r="AF56" s="12"/>
      <c r="AG56" s="12"/>
      <c r="AH56" s="12"/>
      <c r="AI56" s="12"/>
      <c r="AJ56" s="12"/>
      <c r="AK56" s="12"/>
      <c r="AL56" s="12"/>
      <c r="AM56" s="12"/>
      <c r="AN56" s="12"/>
      <c r="AO56" s="12"/>
      <c r="AP56" s="12"/>
      <c r="AQ56" s="12"/>
    </row>
    <row r="57" spans="1:43" x14ac:dyDescent="0.25">
      <c r="A57" s="820" t="s">
        <v>270</v>
      </c>
      <c r="B57" s="820"/>
      <c r="C57" s="820"/>
      <c r="D57" s="820"/>
      <c r="E57" s="820"/>
      <c r="F57" s="820"/>
      <c r="G57" s="820" t="str">
        <f>'CARGAR datos'!E23</f>
        <v>-</v>
      </c>
      <c r="H57" s="820"/>
      <c r="I57" s="820"/>
      <c r="J57" s="820"/>
      <c r="K57" s="820"/>
      <c r="L57" s="820"/>
      <c r="M57" s="820"/>
      <c r="N57" s="820"/>
      <c r="O57" s="820"/>
      <c r="P57" s="820"/>
      <c r="Q57" s="820"/>
      <c r="R57" s="820"/>
      <c r="S57" s="820"/>
      <c r="T57" s="820"/>
      <c r="U57" s="134"/>
      <c r="V57" s="134"/>
      <c r="W57" s="134"/>
      <c r="X57" s="134"/>
      <c r="Y57" s="134"/>
      <c r="Z57" s="12"/>
      <c r="AA57" s="12"/>
      <c r="AB57" s="12"/>
      <c r="AC57" s="12"/>
      <c r="AD57" s="12"/>
      <c r="AE57" s="12"/>
      <c r="AF57" s="12"/>
      <c r="AG57" s="12"/>
      <c r="AH57" s="12"/>
      <c r="AI57" s="12"/>
      <c r="AJ57" s="12"/>
      <c r="AK57" s="12"/>
      <c r="AL57" s="12"/>
      <c r="AM57" s="12"/>
      <c r="AN57" s="12"/>
      <c r="AO57" s="12"/>
      <c r="AP57" s="12"/>
      <c r="AQ57" s="12"/>
    </row>
    <row r="58" spans="1:43" x14ac:dyDescent="0.2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row>
    <row r="59" spans="1:43" x14ac:dyDescent="0.2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row>
    <row r="60" spans="1:43" x14ac:dyDescent="0.2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row>
    <row r="61" spans="1:43" x14ac:dyDescent="0.2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row>
  </sheetData>
  <sheetProtection algorithmName="SHA-512" hashValue="b/nPDofcmrje1yZEh213LEx9kVvCnehAEHu1lFGMWNcLW9wElFyniVdPRm5txsbLaK84j6K6YovI5DXBBEyX2A==" saltValue="OcQRW2uqjXZmXHljvbEkAw==" spinCount="100000" sheet="1" selectLockedCells="1"/>
  <mergeCells count="173">
    <mergeCell ref="Y21:AG21"/>
    <mergeCell ref="Y22:Z22"/>
    <mergeCell ref="AI22:AP22"/>
    <mergeCell ref="AB23:AH23"/>
    <mergeCell ref="Y23:AA23"/>
    <mergeCell ref="Y27:AM27"/>
    <mergeCell ref="AG28:AL28"/>
    <mergeCell ref="AI23:AP23"/>
    <mergeCell ref="AI24:AP24"/>
    <mergeCell ref="AI25:AP25"/>
    <mergeCell ref="AG29:AL29"/>
    <mergeCell ref="Y38:AA38"/>
    <mergeCell ref="AF41:AH41"/>
    <mergeCell ref="AG30:AL30"/>
    <mergeCell ref="AM30:AP30"/>
    <mergeCell ref="AM29:AP29"/>
    <mergeCell ref="AE30:AF30"/>
    <mergeCell ref="Y33:AM33"/>
    <mergeCell ref="Y39:AA39"/>
    <mergeCell ref="AJ39:AP39"/>
    <mergeCell ref="AC38:AI38"/>
    <mergeCell ref="Y36:AK36"/>
    <mergeCell ref="Y34:Z34"/>
    <mergeCell ref="AG34:AH34"/>
    <mergeCell ref="AI43:AK43"/>
    <mergeCell ref="AI44:AK44"/>
    <mergeCell ref="AI45:AK45"/>
    <mergeCell ref="AL41:AN41"/>
    <mergeCell ref="AL42:AN42"/>
    <mergeCell ref="AL43:AN43"/>
    <mergeCell ref="AL44:AN44"/>
    <mergeCell ref="AL45:AN45"/>
    <mergeCell ref="AJ38:AP38"/>
    <mergeCell ref="AI41:AK41"/>
    <mergeCell ref="AI42:AK42"/>
    <mergeCell ref="A1:AP1"/>
    <mergeCell ref="A2:AP2"/>
    <mergeCell ref="A3:AP3"/>
    <mergeCell ref="A4:AP4"/>
    <mergeCell ref="A5:T5"/>
    <mergeCell ref="U5:Y5"/>
    <mergeCell ref="Z5:AC5"/>
    <mergeCell ref="AD5:AH5"/>
    <mergeCell ref="AJ5:AK5"/>
    <mergeCell ref="AL5:AP5"/>
    <mergeCell ref="A8:AP8"/>
    <mergeCell ref="A9:AP9"/>
    <mergeCell ref="A10:N10"/>
    <mergeCell ref="A11:K11"/>
    <mergeCell ref="A13:O13"/>
    <mergeCell ref="Y13:AG13"/>
    <mergeCell ref="A6:Q6"/>
    <mergeCell ref="R6:W6"/>
    <mergeCell ref="X6:AL6"/>
    <mergeCell ref="AM6:AP6"/>
    <mergeCell ref="A7:F7"/>
    <mergeCell ref="G7:V7"/>
    <mergeCell ref="X7:Z7"/>
    <mergeCell ref="AA7:AF7"/>
    <mergeCell ref="AG7:AO7"/>
    <mergeCell ref="L11:X11"/>
    <mergeCell ref="A14:B14"/>
    <mergeCell ref="A15:C15"/>
    <mergeCell ref="Y15:AD15"/>
    <mergeCell ref="I14:O14"/>
    <mergeCell ref="I15:O15"/>
    <mergeCell ref="A19:O19"/>
    <mergeCell ref="A20:H20"/>
    <mergeCell ref="Y20:AA20"/>
    <mergeCell ref="AM20:AP20"/>
    <mergeCell ref="A16:D16"/>
    <mergeCell ref="A17:C17"/>
    <mergeCell ref="Y17:AF17"/>
    <mergeCell ref="I16:O16"/>
    <mergeCell ref="AL17:AP17"/>
    <mergeCell ref="AL18:AP18"/>
    <mergeCell ref="AL19:AP19"/>
    <mergeCell ref="P17:W17"/>
    <mergeCell ref="P16:W16"/>
    <mergeCell ref="P15:W15"/>
    <mergeCell ref="AK14:AP14"/>
    <mergeCell ref="AK15:AP15"/>
    <mergeCell ref="A23:B23"/>
    <mergeCell ref="C23:H23"/>
    <mergeCell ref="A21:B21"/>
    <mergeCell ref="A22:C22"/>
    <mergeCell ref="I21:O21"/>
    <mergeCell ref="I22:O22"/>
    <mergeCell ref="I23:O23"/>
    <mergeCell ref="P22:V22"/>
    <mergeCell ref="P23:V23"/>
    <mergeCell ref="A26:O26"/>
    <mergeCell ref="A28:I28"/>
    <mergeCell ref="A24:C24"/>
    <mergeCell ref="Y24:AA24"/>
    <mergeCell ref="P27:V27"/>
    <mergeCell ref="P28:V28"/>
    <mergeCell ref="Y25:AA25"/>
    <mergeCell ref="AB24:AH24"/>
    <mergeCell ref="AB25:AH25"/>
    <mergeCell ref="P24:V24"/>
    <mergeCell ref="A27:F27"/>
    <mergeCell ref="A29:B29"/>
    <mergeCell ref="A30:C30"/>
    <mergeCell ref="A31:B31"/>
    <mergeCell ref="C31:H31"/>
    <mergeCell ref="P30:V30"/>
    <mergeCell ref="P31:V31"/>
    <mergeCell ref="P32:V32"/>
    <mergeCell ref="A32:C32"/>
    <mergeCell ref="I31:O31"/>
    <mergeCell ref="I30:O30"/>
    <mergeCell ref="I29:O29"/>
    <mergeCell ref="A37:C37"/>
    <mergeCell ref="A35:C35"/>
    <mergeCell ref="AM31:AP31"/>
    <mergeCell ref="A36:C36"/>
    <mergeCell ref="AE32:AF32"/>
    <mergeCell ref="Y37:AA37"/>
    <mergeCell ref="I35:O35"/>
    <mergeCell ref="I36:O36"/>
    <mergeCell ref="P37:V37"/>
    <mergeCell ref="P36:V36"/>
    <mergeCell ref="A34:K34"/>
    <mergeCell ref="AM34:AP34"/>
    <mergeCell ref="AC37:AI37"/>
    <mergeCell ref="AJ37:AP37"/>
    <mergeCell ref="J42:P42"/>
    <mergeCell ref="Q42:S42"/>
    <mergeCell ref="T42:V42"/>
    <mergeCell ref="W42:Y42"/>
    <mergeCell ref="Z42:AB42"/>
    <mergeCell ref="AC42:AE42"/>
    <mergeCell ref="AF42:AH42"/>
    <mergeCell ref="J41:P41"/>
    <mergeCell ref="Q41:S41"/>
    <mergeCell ref="T41:V41"/>
    <mergeCell ref="W41:Y41"/>
    <mergeCell ref="Z41:AB41"/>
    <mergeCell ref="AC41:AE41"/>
    <mergeCell ref="AF43:AH43"/>
    <mergeCell ref="J44:P44"/>
    <mergeCell ref="Q44:S44"/>
    <mergeCell ref="T44:V44"/>
    <mergeCell ref="W44:Y44"/>
    <mergeCell ref="Z44:AB44"/>
    <mergeCell ref="AC44:AE44"/>
    <mergeCell ref="AF44:AH44"/>
    <mergeCell ref="J43:P43"/>
    <mergeCell ref="Q43:S43"/>
    <mergeCell ref="T43:V43"/>
    <mergeCell ref="W43:Y43"/>
    <mergeCell ref="Z43:AB43"/>
    <mergeCell ref="AC43:AE43"/>
    <mergeCell ref="A57:F57"/>
    <mergeCell ref="G57:T57"/>
    <mergeCell ref="AF45:AH45"/>
    <mergeCell ref="O48:V48"/>
    <mergeCell ref="J45:P45"/>
    <mergeCell ref="Q45:S45"/>
    <mergeCell ref="T45:V45"/>
    <mergeCell ref="W45:Y45"/>
    <mergeCell ref="Z45:AB45"/>
    <mergeCell ref="AC45:AE45"/>
    <mergeCell ref="AI46:AK46"/>
    <mergeCell ref="AL46:AN46"/>
    <mergeCell ref="O50:V50"/>
    <mergeCell ref="A49:C49"/>
    <mergeCell ref="O49:V49"/>
    <mergeCell ref="G55:V55"/>
    <mergeCell ref="A56:F56"/>
    <mergeCell ref="G56:T56"/>
    <mergeCell ref="E51:U54"/>
  </mergeCells>
  <pageMargins left="0.51181102362204722" right="0.23622047244094491" top="0.23622047244094491" bottom="0.51181102362204722" header="0.31496062992125984" footer="0.31496062992125984"/>
  <pageSetup paperSize="9" scale="9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B7083-5202-46A3-9496-1E6812DC6C78}">
  <sheetPr codeName="Hoja5">
    <tabColor rgb="FFFFC000"/>
  </sheetPr>
  <dimension ref="A1:AK68"/>
  <sheetViews>
    <sheetView showGridLines="0" showRowColHeaders="0" showRuler="0" view="pageLayout" zoomScaleNormal="100" workbookViewId="0">
      <selection activeCell="J6" sqref="J6:AJ8"/>
    </sheetView>
  </sheetViews>
  <sheetFormatPr baseColWidth="10" defaultRowHeight="15" x14ac:dyDescent="0.25"/>
  <cols>
    <col min="1" max="36" width="2.7109375" customWidth="1"/>
  </cols>
  <sheetData>
    <row r="1" spans="1:37" ht="12.95" customHeight="1" thickBot="1" x14ac:dyDescent="0.3">
      <c r="A1" s="879" t="e" vm="6">
        <v>#VALUE!</v>
      </c>
      <c r="B1" s="880"/>
      <c r="C1" s="880"/>
      <c r="D1" s="880"/>
      <c r="E1" s="880"/>
      <c r="F1" s="880"/>
      <c r="G1" s="880"/>
      <c r="H1" s="880"/>
      <c r="I1" s="881"/>
      <c r="J1" s="888"/>
      <c r="K1" s="889"/>
      <c r="L1" s="889"/>
      <c r="M1" s="889"/>
      <c r="N1" s="889"/>
      <c r="O1" s="889"/>
      <c r="P1" s="889"/>
      <c r="Q1" s="889"/>
      <c r="R1" s="889"/>
      <c r="S1" s="890"/>
      <c r="T1" s="891" t="s">
        <v>271</v>
      </c>
      <c r="U1" s="889"/>
      <c r="V1" s="889"/>
      <c r="W1" s="889"/>
      <c r="X1" s="889"/>
      <c r="Y1" s="889"/>
      <c r="Z1" s="889"/>
      <c r="AA1" s="889"/>
      <c r="AB1" s="889"/>
      <c r="AC1" s="889"/>
      <c r="AD1" s="889"/>
      <c r="AE1" s="889"/>
      <c r="AF1" s="889"/>
      <c r="AG1" s="889"/>
      <c r="AH1" s="889"/>
      <c r="AI1" s="889"/>
      <c r="AJ1" s="890"/>
      <c r="AK1" s="141"/>
    </row>
    <row r="2" spans="1:37" ht="12.95" customHeight="1" x14ac:dyDescent="0.25">
      <c r="A2" s="882"/>
      <c r="B2" s="883"/>
      <c r="C2" s="883"/>
      <c r="D2" s="883"/>
      <c r="E2" s="883"/>
      <c r="F2" s="883"/>
      <c r="G2" s="883"/>
      <c r="H2" s="883"/>
      <c r="I2" s="884"/>
      <c r="J2" s="526" t="s">
        <v>272</v>
      </c>
      <c r="K2" s="89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3"/>
      <c r="AK2" s="144"/>
    </row>
    <row r="3" spans="1:37" ht="12.95" customHeight="1" x14ac:dyDescent="0.25">
      <c r="A3" s="882"/>
      <c r="B3" s="883"/>
      <c r="C3" s="883"/>
      <c r="D3" s="883"/>
      <c r="E3" s="883"/>
      <c r="F3" s="883"/>
      <c r="G3" s="883"/>
      <c r="H3" s="883"/>
      <c r="I3" s="884"/>
      <c r="J3" s="894"/>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895"/>
      <c r="AJ3" s="896"/>
      <c r="AK3" s="144"/>
    </row>
    <row r="4" spans="1:37" ht="12.95" customHeight="1" x14ac:dyDescent="0.25">
      <c r="A4" s="882"/>
      <c r="B4" s="883"/>
      <c r="C4" s="883"/>
      <c r="D4" s="883"/>
      <c r="E4" s="883"/>
      <c r="F4" s="883"/>
      <c r="G4" s="883"/>
      <c r="H4" s="883"/>
      <c r="I4" s="884"/>
      <c r="J4" s="894"/>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6"/>
      <c r="AK4" s="144"/>
    </row>
    <row r="5" spans="1:37" ht="12.95" customHeight="1" thickBot="1" x14ac:dyDescent="0.3">
      <c r="A5" s="882"/>
      <c r="B5" s="883"/>
      <c r="C5" s="883"/>
      <c r="D5" s="883"/>
      <c r="E5" s="883"/>
      <c r="F5" s="883"/>
      <c r="G5" s="883"/>
      <c r="H5" s="883"/>
      <c r="I5" s="884"/>
      <c r="J5" s="897"/>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9"/>
      <c r="AK5" s="144"/>
    </row>
    <row r="6" spans="1:37" ht="12.95" customHeight="1" x14ac:dyDescent="0.25">
      <c r="A6" s="882"/>
      <c r="B6" s="883"/>
      <c r="C6" s="883"/>
      <c r="D6" s="883"/>
      <c r="E6" s="883"/>
      <c r="F6" s="883"/>
      <c r="G6" s="883"/>
      <c r="H6" s="883"/>
      <c r="I6" s="884"/>
      <c r="J6" s="900" t="s">
        <v>273</v>
      </c>
      <c r="K6" s="901"/>
      <c r="L6" s="901"/>
      <c r="M6" s="901"/>
      <c r="N6" s="901"/>
      <c r="O6" s="901"/>
      <c r="P6" s="901"/>
      <c r="Q6" s="901"/>
      <c r="R6" s="901"/>
      <c r="S6" s="901"/>
      <c r="T6" s="901"/>
      <c r="U6" s="901"/>
      <c r="V6" s="901"/>
      <c r="W6" s="901"/>
      <c r="X6" s="901"/>
      <c r="Y6" s="901"/>
      <c r="Z6" s="901"/>
      <c r="AA6" s="901"/>
      <c r="AB6" s="901"/>
      <c r="AC6" s="901"/>
      <c r="AD6" s="901"/>
      <c r="AE6" s="901"/>
      <c r="AF6" s="901"/>
      <c r="AG6" s="901"/>
      <c r="AH6" s="901"/>
      <c r="AI6" s="901"/>
      <c r="AJ6" s="902"/>
      <c r="AK6" s="144"/>
    </row>
    <row r="7" spans="1:37" ht="12.95" customHeight="1" x14ac:dyDescent="0.25">
      <c r="A7" s="882"/>
      <c r="B7" s="883"/>
      <c r="C7" s="883"/>
      <c r="D7" s="883"/>
      <c r="E7" s="883"/>
      <c r="F7" s="883"/>
      <c r="G7" s="883"/>
      <c r="H7" s="883"/>
      <c r="I7" s="884"/>
      <c r="J7" s="903"/>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5"/>
      <c r="AK7" s="144"/>
    </row>
    <row r="8" spans="1:37" ht="12.95" customHeight="1" thickBot="1" x14ac:dyDescent="0.3">
      <c r="A8" s="882"/>
      <c r="B8" s="883"/>
      <c r="C8" s="883"/>
      <c r="D8" s="883"/>
      <c r="E8" s="883"/>
      <c r="F8" s="883"/>
      <c r="G8" s="883"/>
      <c r="H8" s="883"/>
      <c r="I8" s="884"/>
      <c r="J8" s="906"/>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8"/>
      <c r="AK8" s="144"/>
    </row>
    <row r="9" spans="1:37" ht="12.95" customHeight="1" x14ac:dyDescent="0.25">
      <c r="A9" s="882"/>
      <c r="B9" s="883"/>
      <c r="C9" s="883"/>
      <c r="D9" s="883"/>
      <c r="E9" s="883"/>
      <c r="F9" s="883"/>
      <c r="G9" s="883"/>
      <c r="H9" s="883"/>
      <c r="I9" s="884"/>
      <c r="J9" s="909" t="s">
        <v>274</v>
      </c>
      <c r="K9" s="901"/>
      <c r="L9" s="901"/>
      <c r="M9" s="901"/>
      <c r="N9" s="901"/>
      <c r="O9" s="901"/>
      <c r="P9" s="901"/>
      <c r="Q9" s="901"/>
      <c r="R9" s="901"/>
      <c r="S9" s="901"/>
      <c r="T9" s="901"/>
      <c r="U9" s="901"/>
      <c r="V9" s="901"/>
      <c r="W9" s="901"/>
      <c r="X9" s="901"/>
      <c r="Y9" s="901"/>
      <c r="Z9" s="901"/>
      <c r="AA9" s="901"/>
      <c r="AB9" s="901"/>
      <c r="AC9" s="901"/>
      <c r="AD9" s="901"/>
      <c r="AE9" s="901"/>
      <c r="AF9" s="901"/>
      <c r="AG9" s="901"/>
      <c r="AH9" s="901"/>
      <c r="AI9" s="901"/>
      <c r="AJ9" s="902"/>
      <c r="AK9" s="141"/>
    </row>
    <row r="10" spans="1:37" ht="12.95" customHeight="1" x14ac:dyDescent="0.25">
      <c r="A10" s="882"/>
      <c r="B10" s="883"/>
      <c r="C10" s="883"/>
      <c r="D10" s="883"/>
      <c r="E10" s="883"/>
      <c r="F10" s="883"/>
      <c r="G10" s="883"/>
      <c r="H10" s="883"/>
      <c r="I10" s="884"/>
      <c r="J10" s="903"/>
      <c r="K10" s="904"/>
      <c r="L10" s="904"/>
      <c r="M10" s="904"/>
      <c r="N10" s="904"/>
      <c r="O10" s="904"/>
      <c r="P10" s="904"/>
      <c r="Q10" s="904"/>
      <c r="R10" s="904"/>
      <c r="S10" s="904"/>
      <c r="T10" s="904"/>
      <c r="U10" s="904"/>
      <c r="V10" s="904"/>
      <c r="W10" s="904"/>
      <c r="X10" s="904"/>
      <c r="Y10" s="904"/>
      <c r="Z10" s="904"/>
      <c r="AA10" s="904"/>
      <c r="AB10" s="904"/>
      <c r="AC10" s="904"/>
      <c r="AD10" s="904"/>
      <c r="AE10" s="904"/>
      <c r="AF10" s="904"/>
      <c r="AG10" s="904"/>
      <c r="AH10" s="904"/>
      <c r="AI10" s="904"/>
      <c r="AJ10" s="905"/>
      <c r="AK10" s="141"/>
    </row>
    <row r="11" spans="1:37" ht="12.95" customHeight="1" thickBot="1" x14ac:dyDescent="0.3">
      <c r="A11" s="885"/>
      <c r="B11" s="886"/>
      <c r="C11" s="886"/>
      <c r="D11" s="886"/>
      <c r="E11" s="886"/>
      <c r="F11" s="886"/>
      <c r="G11" s="886"/>
      <c r="H11" s="886"/>
      <c r="I11" s="887"/>
      <c r="J11" s="906"/>
      <c r="K11" s="907"/>
      <c r="L11" s="907"/>
      <c r="M11" s="907"/>
      <c r="N11" s="907"/>
      <c r="O11" s="907"/>
      <c r="P11" s="907"/>
      <c r="Q11" s="907"/>
      <c r="R11" s="907"/>
      <c r="S11" s="907"/>
      <c r="T11" s="907"/>
      <c r="U11" s="907"/>
      <c r="V11" s="907"/>
      <c r="W11" s="907"/>
      <c r="X11" s="907"/>
      <c r="Y11" s="907"/>
      <c r="Z11" s="907"/>
      <c r="AA11" s="907"/>
      <c r="AB11" s="907"/>
      <c r="AC11" s="907"/>
      <c r="AD11" s="907"/>
      <c r="AE11" s="907"/>
      <c r="AF11" s="907"/>
      <c r="AG11" s="907"/>
      <c r="AH11" s="907"/>
      <c r="AI11" s="907"/>
      <c r="AJ11" s="908"/>
      <c r="AK11" s="141"/>
    </row>
    <row r="12" spans="1:37" ht="12.75" customHeight="1" x14ac:dyDescent="0.25">
      <c r="A12" s="135"/>
      <c r="B12" s="136"/>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7"/>
      <c r="AK12" s="141"/>
    </row>
    <row r="13" spans="1:37" ht="12.75" customHeight="1" x14ac:dyDescent="0.25">
      <c r="A13" s="142" t="s">
        <v>275</v>
      </c>
      <c r="B13" s="141"/>
      <c r="C13" s="148"/>
      <c r="D13" s="141"/>
      <c r="E13" s="141"/>
      <c r="F13" s="873" t="str">
        <f>'CARGAR datos'!E18</f>
        <v>-</v>
      </c>
      <c r="G13" s="873"/>
      <c r="H13" s="873"/>
      <c r="I13" s="873"/>
      <c r="J13" s="873"/>
      <c r="K13" s="873"/>
      <c r="L13" s="873"/>
      <c r="M13" s="873"/>
      <c r="N13" s="873"/>
      <c r="O13" s="873"/>
      <c r="P13" s="873"/>
      <c r="Q13" s="873"/>
      <c r="R13" s="873"/>
      <c r="S13" s="873"/>
      <c r="T13" s="141" t="s">
        <v>276</v>
      </c>
      <c r="U13" s="141"/>
      <c r="V13" s="141"/>
      <c r="W13" s="148"/>
      <c r="X13" s="873" t="str">
        <f>'CARGAR datos'!E19</f>
        <v>-</v>
      </c>
      <c r="Y13" s="873"/>
      <c r="Z13" s="873"/>
      <c r="AA13" s="873"/>
      <c r="AB13" s="873"/>
      <c r="AC13" s="873"/>
      <c r="AD13" s="141" t="s">
        <v>277</v>
      </c>
      <c r="AE13" s="141"/>
      <c r="AF13" s="141"/>
      <c r="AG13" s="141"/>
      <c r="AH13" s="141"/>
      <c r="AI13" s="141"/>
      <c r="AJ13" s="143"/>
      <c r="AK13" s="141"/>
    </row>
    <row r="14" spans="1:37" ht="12.75" customHeight="1" x14ac:dyDescent="0.25">
      <c r="A14" s="142"/>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3"/>
      <c r="AK14" s="141"/>
    </row>
    <row r="15" spans="1:37" ht="12.75" customHeight="1" x14ac:dyDescent="0.25">
      <c r="A15" s="142" t="s">
        <v>278</v>
      </c>
      <c r="B15" s="141"/>
      <c r="C15" s="141"/>
      <c r="D15" s="141"/>
      <c r="E15" s="141"/>
      <c r="F15" s="141"/>
      <c r="G15" s="141"/>
      <c r="H15" s="873" t="str">
        <f>'CARGAR datos'!E22</f>
        <v>-</v>
      </c>
      <c r="I15" s="873"/>
      <c r="J15" s="873"/>
      <c r="K15" s="873"/>
      <c r="L15" s="873"/>
      <c r="M15" s="873"/>
      <c r="N15" s="873"/>
      <c r="O15" s="873"/>
      <c r="P15" s="873"/>
      <c r="Q15" s="873"/>
      <c r="R15" s="873"/>
      <c r="S15" s="873"/>
      <c r="T15" s="873"/>
      <c r="U15" s="873"/>
      <c r="V15" s="873"/>
      <c r="W15" s="141" t="s">
        <v>279</v>
      </c>
      <c r="X15" s="141"/>
      <c r="Y15" s="141"/>
      <c r="Z15" s="141"/>
      <c r="AA15" s="873" t="str">
        <f>'CARGAR datos'!E23</f>
        <v>-</v>
      </c>
      <c r="AB15" s="873"/>
      <c r="AC15" s="873"/>
      <c r="AD15" s="873"/>
      <c r="AE15" s="873"/>
      <c r="AF15" s="141" t="s">
        <v>280</v>
      </c>
      <c r="AG15" s="141"/>
      <c r="AH15" s="141"/>
      <c r="AI15" s="141"/>
      <c r="AJ15" s="143"/>
      <c r="AK15" s="141"/>
    </row>
    <row r="16" spans="1:37" ht="12.75" customHeight="1" x14ac:dyDescent="0.25">
      <c r="A16" s="142"/>
      <c r="B16" s="141"/>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3"/>
      <c r="AK16" s="141"/>
    </row>
    <row r="17" spans="1:37" ht="12.75" customHeight="1" x14ac:dyDescent="0.25">
      <c r="A17" s="142" t="s">
        <v>281</v>
      </c>
      <c r="B17" s="141"/>
      <c r="C17" s="141"/>
      <c r="D17" s="873" t="str">
        <f>'CARGAR datos'!K23</f>
        <v>-</v>
      </c>
      <c r="E17" s="873"/>
      <c r="F17" s="873"/>
      <c r="G17" s="141" t="s">
        <v>282</v>
      </c>
      <c r="H17" s="141"/>
      <c r="I17" s="141"/>
      <c r="J17" s="141"/>
      <c r="K17" s="141"/>
      <c r="L17" s="141"/>
      <c r="M17" s="141"/>
      <c r="N17" s="141"/>
      <c r="O17" s="875" t="str">
        <f>'CARGAR datos'!E21</f>
        <v>-</v>
      </c>
      <c r="P17" s="875"/>
      <c r="Q17" s="875"/>
      <c r="R17" s="875"/>
      <c r="S17" s="875"/>
      <c r="T17" s="875"/>
      <c r="U17" s="875"/>
      <c r="V17" s="875"/>
      <c r="W17" s="875"/>
      <c r="X17" s="875"/>
      <c r="Y17" s="875"/>
      <c r="Z17" s="875"/>
      <c r="AA17" s="875"/>
      <c r="AB17" s="875"/>
      <c r="AC17" s="141" t="s">
        <v>283</v>
      </c>
      <c r="AD17" s="873" t="str">
        <f>'CARGAR datos'!I21</f>
        <v>-</v>
      </c>
      <c r="AE17" s="873"/>
      <c r="AF17" s="873"/>
      <c r="AG17" s="141" t="s">
        <v>284</v>
      </c>
      <c r="AH17" s="141"/>
      <c r="AI17" s="873" t="str">
        <f>'CARGAR datos'!K21</f>
        <v>-</v>
      </c>
      <c r="AJ17" s="874"/>
      <c r="AK17" s="141"/>
    </row>
    <row r="18" spans="1:37" ht="12.75" customHeight="1" x14ac:dyDescent="0.25">
      <c r="A18" s="142"/>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3"/>
      <c r="AK18" s="141"/>
    </row>
    <row r="19" spans="1:37" ht="12.75" customHeight="1" x14ac:dyDescent="0.25">
      <c r="A19" s="142" t="s">
        <v>285</v>
      </c>
      <c r="B19" s="141"/>
      <c r="C19" s="873" t="str">
        <f>'CARGAR datos'!M21</f>
        <v>-</v>
      </c>
      <c r="D19" s="873"/>
      <c r="E19" s="141" t="s">
        <v>286</v>
      </c>
      <c r="F19" s="141"/>
      <c r="G19" s="141"/>
      <c r="H19" s="141"/>
      <c r="I19" s="141"/>
      <c r="J19" s="141"/>
      <c r="K19" s="875" t="str">
        <f>'CARGAR datos'!O21</f>
        <v>BAHIA BLANCA</v>
      </c>
      <c r="L19" s="875"/>
      <c r="M19" s="875"/>
      <c r="N19" s="875"/>
      <c r="O19" s="875"/>
      <c r="P19" s="875"/>
      <c r="Q19" s="875"/>
      <c r="R19" s="141" t="s">
        <v>287</v>
      </c>
      <c r="S19" s="141"/>
      <c r="T19" s="141"/>
      <c r="U19" s="141"/>
      <c r="V19" s="141"/>
      <c r="W19" s="875">
        <f>'CARGAR datos'!Q21</f>
        <v>8000</v>
      </c>
      <c r="X19" s="877"/>
      <c r="Y19" s="877"/>
      <c r="Z19" s="141" t="s">
        <v>288</v>
      </c>
      <c r="AA19" s="141"/>
      <c r="AB19" s="141"/>
      <c r="AC19" s="873" t="str">
        <f>'CARGAR datos'!M23</f>
        <v>-</v>
      </c>
      <c r="AD19" s="873"/>
      <c r="AE19" s="873"/>
      <c r="AF19" s="873"/>
      <c r="AG19" s="873"/>
      <c r="AH19" s="873"/>
      <c r="AI19" s="873"/>
      <c r="AJ19" s="874"/>
      <c r="AK19" s="148"/>
    </row>
    <row r="20" spans="1:37" ht="12.75" customHeight="1" x14ac:dyDescent="0.25">
      <c r="A20" s="142"/>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3"/>
      <c r="AK20" s="141"/>
    </row>
    <row r="21" spans="1:37" ht="12.75" customHeight="1" x14ac:dyDescent="0.25">
      <c r="A21" s="142" t="s">
        <v>289</v>
      </c>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3"/>
      <c r="AK21" s="141"/>
    </row>
    <row r="22" spans="1:37" ht="12.75" customHeight="1" x14ac:dyDescent="0.25">
      <c r="A22" s="142" t="s">
        <v>290</v>
      </c>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3"/>
      <c r="AK22" s="141"/>
    </row>
    <row r="23" spans="1:37" ht="12.75" customHeight="1" x14ac:dyDescent="0.25">
      <c r="A23" s="142" t="s">
        <v>291</v>
      </c>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3"/>
      <c r="AK23" s="141"/>
    </row>
    <row r="24" spans="1:37" ht="12.75" customHeight="1" thickBot="1" x14ac:dyDescent="0.3">
      <c r="A24" s="142"/>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3"/>
      <c r="AK24" s="141"/>
    </row>
    <row r="25" spans="1:37" ht="12.75" customHeight="1" x14ac:dyDescent="0.25">
      <c r="A25" s="135"/>
      <c r="B25" s="153" t="s">
        <v>292</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7"/>
      <c r="AK25" s="141"/>
    </row>
    <row r="26" spans="1:37" ht="12.75" customHeight="1" x14ac:dyDescent="0.25">
      <c r="A26" s="142"/>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3"/>
      <c r="AK26" s="141"/>
    </row>
    <row r="27" spans="1:37" ht="12.75" customHeight="1" x14ac:dyDescent="0.25">
      <c r="A27" s="142" t="s">
        <v>293</v>
      </c>
      <c r="B27" s="141"/>
      <c r="C27" s="141"/>
      <c r="D27" s="141"/>
      <c r="E27" s="141"/>
      <c r="F27" s="141"/>
      <c r="G27" s="878" t="str">
        <f>'CARGAR datos'!E8</f>
        <v>-</v>
      </c>
      <c r="H27" s="875"/>
      <c r="I27" s="875"/>
      <c r="J27" s="875"/>
      <c r="K27" s="875"/>
      <c r="L27" s="875"/>
      <c r="M27" s="875"/>
      <c r="N27" s="875"/>
      <c r="O27" s="875"/>
      <c r="P27" s="875"/>
      <c r="Q27" s="875"/>
      <c r="R27" s="875"/>
      <c r="S27" s="875"/>
      <c r="T27" s="875"/>
      <c r="U27" s="875"/>
      <c r="V27" s="141" t="s">
        <v>276</v>
      </c>
      <c r="W27" s="141"/>
      <c r="X27" s="148"/>
      <c r="Y27" s="141"/>
      <c r="Z27" s="873" t="str">
        <f>'CARGAR datos'!E9</f>
        <v>-</v>
      </c>
      <c r="AA27" s="873"/>
      <c r="AB27" s="873"/>
      <c r="AC27" s="873"/>
      <c r="AD27" s="873"/>
      <c r="AE27" s="873"/>
      <c r="AF27" s="873"/>
      <c r="AG27" s="873"/>
      <c r="AH27" s="873"/>
      <c r="AI27" s="148"/>
      <c r="AJ27" s="143"/>
      <c r="AK27" s="141"/>
    </row>
    <row r="28" spans="1:37" ht="12.75" customHeight="1" x14ac:dyDescent="0.25">
      <c r="A28" s="142"/>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54"/>
      <c r="AC28" s="141"/>
      <c r="AD28" s="141"/>
      <c r="AE28" s="141"/>
      <c r="AF28" s="141"/>
      <c r="AG28" s="141"/>
      <c r="AH28" s="141"/>
      <c r="AI28" s="141"/>
      <c r="AJ28" s="143"/>
      <c r="AK28" s="141"/>
    </row>
    <row r="29" spans="1:37" ht="12.75" customHeight="1" x14ac:dyDescent="0.25">
      <c r="A29" s="142" t="s">
        <v>294</v>
      </c>
      <c r="B29" s="141"/>
      <c r="C29" s="141"/>
      <c r="D29" s="141"/>
      <c r="E29" s="141"/>
      <c r="F29" s="141"/>
      <c r="G29" s="141"/>
      <c r="H29" s="875" t="str">
        <f>'CARGAR datos'!E15</f>
        <v>-</v>
      </c>
      <c r="I29" s="875"/>
      <c r="J29" s="875"/>
      <c r="K29" s="875"/>
      <c r="L29" s="875"/>
      <c r="M29" s="875"/>
      <c r="N29" s="875"/>
      <c r="O29" s="875"/>
      <c r="P29" s="875"/>
      <c r="Q29" s="875"/>
      <c r="R29" s="875"/>
      <c r="S29" s="875"/>
      <c r="T29" s="875"/>
      <c r="U29" s="875"/>
      <c r="V29" s="141" t="s">
        <v>283</v>
      </c>
      <c r="W29" s="873" t="str">
        <f>'CARGAR datos'!I15</f>
        <v>-</v>
      </c>
      <c r="X29" s="873"/>
      <c r="Y29" s="873"/>
      <c r="Z29" s="873"/>
      <c r="AA29" s="141" t="s">
        <v>284</v>
      </c>
      <c r="AB29" s="141"/>
      <c r="AC29" s="873" t="str">
        <f>'CARGAR datos'!K15</f>
        <v>-</v>
      </c>
      <c r="AD29" s="873"/>
      <c r="AE29" s="873"/>
      <c r="AF29" s="141" t="s">
        <v>285</v>
      </c>
      <c r="AG29" s="141"/>
      <c r="AH29" s="873" t="str">
        <f>'CARGAR datos'!M15</f>
        <v>-</v>
      </c>
      <c r="AI29" s="873"/>
      <c r="AJ29" s="874"/>
      <c r="AK29" s="141"/>
    </row>
    <row r="30" spans="1:37" ht="12.75" customHeight="1" x14ac:dyDescent="0.25">
      <c r="A30" s="142"/>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3"/>
      <c r="AK30" s="141"/>
    </row>
    <row r="31" spans="1:37" ht="12.75" customHeight="1" x14ac:dyDescent="0.25">
      <c r="A31" s="142" t="s">
        <v>295</v>
      </c>
      <c r="B31" s="141"/>
      <c r="C31" s="141"/>
      <c r="D31" s="141"/>
      <c r="E31" s="141"/>
      <c r="F31" s="873" t="str">
        <f>'CARGAR datos'!O15</f>
        <v>BAHIA BLANCA</v>
      </c>
      <c r="G31" s="873"/>
      <c r="H31" s="873"/>
      <c r="I31" s="873"/>
      <c r="J31" s="873"/>
      <c r="K31" s="873"/>
      <c r="L31" s="873"/>
      <c r="M31" s="873"/>
      <c r="N31" s="873"/>
      <c r="O31" s="141" t="s">
        <v>287</v>
      </c>
      <c r="P31" s="141"/>
      <c r="Q31" s="141"/>
      <c r="R31" s="141"/>
      <c r="S31" s="141"/>
      <c r="T31" s="873">
        <f>'CARGAR datos'!Q15</f>
        <v>8000</v>
      </c>
      <c r="U31" s="873"/>
      <c r="V31" s="873"/>
      <c r="W31" s="873"/>
      <c r="X31" s="141" t="s">
        <v>296</v>
      </c>
      <c r="Y31" s="141"/>
      <c r="Z31" s="141"/>
      <c r="AA31" s="141"/>
      <c r="AB31" s="875" t="str">
        <f>'CARGAR datos'!E12</f>
        <v>-</v>
      </c>
      <c r="AC31" s="875"/>
      <c r="AD31" s="875"/>
      <c r="AE31" s="875"/>
      <c r="AF31" s="875"/>
      <c r="AG31" s="875"/>
      <c r="AH31" s="875"/>
      <c r="AI31" s="875"/>
      <c r="AJ31" s="876"/>
      <c r="AK31" s="148"/>
    </row>
    <row r="32" spans="1:37" ht="12.75" customHeight="1" x14ac:dyDescent="0.25">
      <c r="A32" s="142"/>
      <c r="B32" s="141"/>
      <c r="C32" s="141"/>
      <c r="D32" s="141"/>
      <c r="E32" s="141"/>
      <c r="F32" s="149"/>
      <c r="G32" s="149"/>
      <c r="H32" s="149"/>
      <c r="I32" s="149"/>
      <c r="J32" s="149"/>
      <c r="K32" s="149"/>
      <c r="L32" s="149"/>
      <c r="M32" s="149"/>
      <c r="N32" s="149"/>
      <c r="O32" s="141"/>
      <c r="P32" s="141"/>
      <c r="Q32" s="141"/>
      <c r="R32" s="141"/>
      <c r="S32" s="141"/>
      <c r="T32" s="149"/>
      <c r="U32" s="149"/>
      <c r="V32" s="149"/>
      <c r="W32" s="149"/>
      <c r="X32" s="141"/>
      <c r="Y32" s="141"/>
      <c r="Z32" s="141"/>
      <c r="AA32" s="141"/>
      <c r="AB32" s="150"/>
      <c r="AC32" s="150"/>
      <c r="AD32" s="150"/>
      <c r="AE32" s="150"/>
      <c r="AF32" s="150"/>
      <c r="AG32" s="150"/>
      <c r="AH32" s="150"/>
      <c r="AI32" s="150"/>
      <c r="AJ32" s="155"/>
      <c r="AK32" s="148"/>
    </row>
    <row r="33" spans="1:37" ht="12.75" customHeight="1" x14ac:dyDescent="0.25">
      <c r="A33" s="520" t="s">
        <v>297</v>
      </c>
      <c r="B33" s="521"/>
      <c r="C33" s="521"/>
      <c r="D33" s="873" t="str">
        <f>'CARGAR datos'!E13</f>
        <v>-</v>
      </c>
      <c r="E33" s="873"/>
      <c r="F33" s="873"/>
      <c r="G33" s="873"/>
      <c r="H33" s="873"/>
      <c r="I33" s="873"/>
      <c r="J33" s="873"/>
      <c r="K33" s="873"/>
      <c r="L33" s="873"/>
      <c r="M33" s="873"/>
      <c r="N33" s="873"/>
      <c r="O33" s="873"/>
      <c r="P33" s="873"/>
      <c r="Q33" s="873"/>
      <c r="R33" s="873"/>
      <c r="S33" s="873"/>
      <c r="T33" s="873"/>
      <c r="U33" s="873"/>
      <c r="V33" s="873"/>
      <c r="W33" s="148"/>
      <c r="X33" s="148"/>
      <c r="Y33" s="148"/>
      <c r="Z33" s="148"/>
      <c r="AA33" s="148"/>
      <c r="AB33" s="148"/>
      <c r="AC33" s="148"/>
      <c r="AD33" s="148"/>
      <c r="AE33" s="148"/>
      <c r="AF33" s="148"/>
      <c r="AG33" s="148"/>
      <c r="AH33" s="148"/>
      <c r="AI33" s="148"/>
      <c r="AJ33" s="157"/>
      <c r="AK33" s="148"/>
    </row>
    <row r="34" spans="1:37" ht="12.75" customHeight="1" thickBot="1" x14ac:dyDescent="0.3">
      <c r="A34" s="142"/>
      <c r="B34" s="141"/>
      <c r="C34" s="141"/>
      <c r="D34" s="141"/>
      <c r="E34" s="141"/>
      <c r="F34" s="141"/>
      <c r="G34" s="141"/>
      <c r="H34" s="141"/>
      <c r="I34" s="141"/>
      <c r="J34" s="141"/>
      <c r="K34" s="141"/>
      <c r="L34" s="141"/>
      <c r="M34" s="141"/>
      <c r="N34" s="141"/>
      <c r="O34" s="141"/>
      <c r="P34" s="141"/>
      <c r="Q34" s="141"/>
      <c r="R34" s="141"/>
      <c r="S34" s="141"/>
      <c r="T34" s="141"/>
      <c r="U34" s="141"/>
      <c r="V34" s="141"/>
      <c r="W34" s="141"/>
      <c r="X34" s="141"/>
      <c r="Y34" s="141"/>
      <c r="Z34" s="141"/>
      <c r="AA34" s="141"/>
      <c r="AB34" s="141"/>
      <c r="AC34" s="141"/>
      <c r="AD34" s="141"/>
      <c r="AE34" s="141"/>
      <c r="AF34" s="141"/>
      <c r="AG34" s="141"/>
      <c r="AH34" s="141"/>
      <c r="AI34" s="141"/>
      <c r="AJ34" s="143"/>
      <c r="AK34" s="141"/>
    </row>
    <row r="35" spans="1:37" ht="12.75" customHeight="1" x14ac:dyDescent="0.25">
      <c r="A35" s="135"/>
      <c r="B35" s="153" t="s">
        <v>298</v>
      </c>
      <c r="C35" s="136"/>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7"/>
      <c r="AK35" s="141"/>
    </row>
    <row r="36" spans="1:37" ht="12.75" customHeight="1" x14ac:dyDescent="0.25">
      <c r="A36" s="142"/>
      <c r="B36" s="148"/>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3"/>
      <c r="AK36" s="141"/>
    </row>
    <row r="37" spans="1:37" ht="12.75" customHeight="1" x14ac:dyDescent="0.25">
      <c r="A37" s="520" t="s">
        <v>295</v>
      </c>
      <c r="B37" s="521"/>
      <c r="C37" s="521"/>
      <c r="D37" s="521"/>
      <c r="E37" s="521"/>
      <c r="F37" s="873" t="str">
        <f>'CARGAR datos'!E29</f>
        <v>BAHIA BLANCA</v>
      </c>
      <c r="G37" s="873"/>
      <c r="H37" s="873"/>
      <c r="I37" s="873"/>
      <c r="J37" s="873"/>
      <c r="K37" s="873"/>
      <c r="L37" s="873"/>
      <c r="M37" s="148"/>
      <c r="N37" s="521" t="s">
        <v>299</v>
      </c>
      <c r="O37" s="521"/>
      <c r="P37" s="521"/>
      <c r="Q37" s="873" t="str">
        <f>'CARGAR datos'!J29</f>
        <v>BAHIA BLANCA</v>
      </c>
      <c r="R37" s="873"/>
      <c r="S37" s="873"/>
      <c r="T37" s="873"/>
      <c r="U37" s="873"/>
      <c r="V37" s="873"/>
      <c r="W37" s="873"/>
      <c r="X37" s="873"/>
      <c r="Y37" s="521" t="s">
        <v>300</v>
      </c>
      <c r="Z37" s="521"/>
      <c r="AA37" s="521"/>
      <c r="AB37" s="873" t="str">
        <f>'CARGAR datos'!O29</f>
        <v>BUENOS AIRES</v>
      </c>
      <c r="AC37" s="873"/>
      <c r="AD37" s="873"/>
      <c r="AE37" s="873"/>
      <c r="AF37" s="873"/>
      <c r="AG37" s="873"/>
      <c r="AH37" s="873"/>
      <c r="AI37" s="873"/>
      <c r="AJ37" s="143"/>
      <c r="AK37" s="141"/>
    </row>
    <row r="38" spans="1:37" ht="12.75" customHeight="1" x14ac:dyDescent="0.25">
      <c r="A38" s="142"/>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3"/>
      <c r="AK38" s="141"/>
    </row>
    <row r="39" spans="1:37" ht="12.75" customHeight="1" x14ac:dyDescent="0.25">
      <c r="A39" s="520" t="s">
        <v>301</v>
      </c>
      <c r="B39" s="521"/>
      <c r="C39" s="521"/>
      <c r="D39" s="521"/>
      <c r="E39" s="521"/>
      <c r="F39" s="873" t="str">
        <f>'CARGAR datos'!F30</f>
        <v>-</v>
      </c>
      <c r="G39" s="873"/>
      <c r="H39" s="873"/>
      <c r="I39" s="521" t="s">
        <v>302</v>
      </c>
      <c r="J39" s="521"/>
      <c r="K39" s="521"/>
      <c r="L39" s="873" t="str">
        <f>'CARGAR datos'!H30</f>
        <v>-</v>
      </c>
      <c r="M39" s="873"/>
      <c r="N39" s="873"/>
      <c r="O39" s="521" t="s">
        <v>303</v>
      </c>
      <c r="P39" s="521"/>
      <c r="Q39" s="521"/>
      <c r="R39" s="873" t="str">
        <f>'CARGAR datos'!J30</f>
        <v>-</v>
      </c>
      <c r="S39" s="873"/>
      <c r="T39" s="873"/>
      <c r="U39" s="521" t="s">
        <v>304</v>
      </c>
      <c r="V39" s="521"/>
      <c r="W39" s="521"/>
      <c r="X39" s="873" t="str">
        <f>'CARGAR datos'!L30</f>
        <v>-</v>
      </c>
      <c r="Y39" s="873"/>
      <c r="Z39" s="873"/>
      <c r="AA39" s="521" t="s">
        <v>305</v>
      </c>
      <c r="AB39" s="521"/>
      <c r="AC39" s="521"/>
      <c r="AD39" s="873" t="str">
        <f>'CARGAR datos'!O30</f>
        <v>-</v>
      </c>
      <c r="AE39" s="873"/>
      <c r="AF39" s="873"/>
      <c r="AG39" s="873"/>
      <c r="AH39" s="873"/>
      <c r="AI39" s="873"/>
      <c r="AJ39" s="157"/>
      <c r="AK39" s="141"/>
    </row>
    <row r="40" spans="1:37" ht="12.75" customHeight="1" x14ac:dyDescent="0.25">
      <c r="A40" s="142"/>
      <c r="B40" s="141"/>
      <c r="C40" s="149"/>
      <c r="D40" s="149"/>
      <c r="E40" s="141"/>
      <c r="F40" s="141"/>
      <c r="G40" s="149"/>
      <c r="H40" s="149"/>
      <c r="I40" s="141"/>
      <c r="J40" s="141"/>
      <c r="K40" s="149"/>
      <c r="L40" s="149"/>
      <c r="M40" s="141"/>
      <c r="N40" s="141"/>
      <c r="O40" s="149"/>
      <c r="P40" s="149"/>
      <c r="Q40" s="141"/>
      <c r="R40" s="141"/>
      <c r="S40" s="148"/>
      <c r="T40" s="148"/>
      <c r="U40" s="148"/>
      <c r="V40" s="154"/>
      <c r="W40" s="154"/>
      <c r="X40" s="149"/>
      <c r="Y40" s="149"/>
      <c r="Z40" s="149"/>
      <c r="AA40" s="149"/>
      <c r="AB40" s="149"/>
      <c r="AC40" s="149"/>
      <c r="AD40" s="149"/>
      <c r="AE40" s="149"/>
      <c r="AF40" s="149"/>
      <c r="AG40" s="141"/>
      <c r="AH40" s="149"/>
      <c r="AI40" s="149"/>
      <c r="AJ40" s="151"/>
      <c r="AK40" s="141"/>
    </row>
    <row r="41" spans="1:37" ht="12.75" customHeight="1" x14ac:dyDescent="0.25">
      <c r="A41" s="520" t="s">
        <v>306</v>
      </c>
      <c r="B41" s="521"/>
      <c r="C41" s="873" t="str">
        <f>'CARGAR datos'!E28</f>
        <v>-</v>
      </c>
      <c r="D41" s="873"/>
      <c r="E41" s="873"/>
      <c r="F41" s="873"/>
      <c r="G41" s="873"/>
      <c r="H41" s="873"/>
      <c r="I41" s="873"/>
      <c r="J41" s="873"/>
      <c r="K41" s="873"/>
      <c r="L41" s="873"/>
      <c r="M41" s="141" t="s">
        <v>180</v>
      </c>
      <c r="N41" s="873" t="str">
        <f>'CARGAR datos'!I28</f>
        <v>-</v>
      </c>
      <c r="O41" s="873"/>
      <c r="P41" s="873"/>
      <c r="Q41" s="521" t="s">
        <v>284</v>
      </c>
      <c r="R41" s="521"/>
      <c r="S41" s="873" t="str">
        <f>'CARGAR datos'!K28</f>
        <v>-</v>
      </c>
      <c r="T41" s="873"/>
      <c r="U41" s="521" t="s">
        <v>307</v>
      </c>
      <c r="V41" s="521"/>
      <c r="W41" s="521"/>
      <c r="X41" s="521"/>
      <c r="Y41" s="521"/>
      <c r="Z41" s="873" t="str">
        <f>'CARGAR datos'!M28</f>
        <v>-</v>
      </c>
      <c r="AA41" s="873"/>
      <c r="AB41" s="873"/>
      <c r="AC41" s="521" t="s">
        <v>308</v>
      </c>
      <c r="AD41" s="521"/>
      <c r="AE41" s="521"/>
      <c r="AF41" s="873" t="str">
        <f>'CARGAR datos'!P28</f>
        <v>-</v>
      </c>
      <c r="AG41" s="873"/>
      <c r="AH41" s="873"/>
      <c r="AI41" s="873"/>
      <c r="AJ41" s="874"/>
      <c r="AK41" s="141"/>
    </row>
    <row r="42" spans="1:37" ht="12.75" customHeight="1" x14ac:dyDescent="0.25">
      <c r="A42" s="156"/>
      <c r="B42" s="154"/>
      <c r="C42" s="154"/>
      <c r="D42" s="154"/>
      <c r="E42" s="154"/>
      <c r="F42" s="154"/>
      <c r="G42" s="154"/>
      <c r="H42" s="154"/>
      <c r="I42" s="154"/>
      <c r="J42" s="154"/>
      <c r="K42" s="154"/>
      <c r="L42" s="154"/>
      <c r="M42" s="141"/>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8"/>
      <c r="AK42" s="141"/>
    </row>
    <row r="43" spans="1:37" ht="12.75" customHeight="1" x14ac:dyDescent="0.25">
      <c r="A43" s="142" t="s">
        <v>309</v>
      </c>
      <c r="B43" s="141"/>
      <c r="C43" s="873" t="str">
        <f>'CARGAR datos'!E31</f>
        <v>-</v>
      </c>
      <c r="D43" s="873"/>
      <c r="E43" s="873"/>
      <c r="F43" s="873"/>
      <c r="G43" s="873"/>
      <c r="H43" s="873"/>
      <c r="I43" s="873"/>
      <c r="J43" s="873"/>
      <c r="K43" s="873"/>
      <c r="L43" s="873"/>
      <c r="M43" s="873"/>
      <c r="N43" s="873"/>
      <c r="O43" s="873"/>
      <c r="P43" s="873"/>
      <c r="Q43" s="154" t="s">
        <v>66</v>
      </c>
      <c r="R43" s="873" t="str">
        <f>'CARGAR datos'!I31</f>
        <v>-</v>
      </c>
      <c r="S43" s="873"/>
      <c r="T43" s="873"/>
      <c r="U43" s="873"/>
      <c r="V43" s="873"/>
      <c r="W43" s="873"/>
      <c r="X43" s="873"/>
      <c r="Y43" s="873"/>
      <c r="Z43" s="873"/>
      <c r="AA43" s="873"/>
      <c r="AB43" s="873"/>
      <c r="AC43" s="873"/>
      <c r="AD43" s="873"/>
      <c r="AE43" s="873"/>
      <c r="AF43" s="141"/>
      <c r="AG43" s="141"/>
      <c r="AH43" s="141"/>
      <c r="AI43" s="141"/>
      <c r="AJ43" s="143"/>
      <c r="AK43" s="141"/>
    </row>
    <row r="44" spans="1:37" ht="12.75" customHeight="1" x14ac:dyDescent="0.25">
      <c r="A44" s="142"/>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3"/>
      <c r="AK44" s="141"/>
    </row>
    <row r="45" spans="1:37" ht="13.5" customHeight="1" thickBot="1" x14ac:dyDescent="0.3">
      <c r="A45" s="145" t="s">
        <v>310</v>
      </c>
      <c r="B45" s="146"/>
      <c r="C45" s="146"/>
      <c r="D45" s="146"/>
      <c r="E45" s="146"/>
      <c r="F45" s="146"/>
      <c r="G45" s="146"/>
      <c r="H45" s="146"/>
      <c r="I45" s="146"/>
      <c r="J45" s="146"/>
      <c r="K45" s="146"/>
      <c r="L45" s="869" t="str">
        <f>'CARGAR datos'!F53</f>
        <v>-</v>
      </c>
      <c r="M45" s="869"/>
      <c r="N45" s="869"/>
      <c r="O45" s="869"/>
      <c r="P45" s="869"/>
      <c r="Q45" s="869"/>
      <c r="R45" s="869"/>
      <c r="S45" s="869"/>
      <c r="T45" s="869"/>
      <c r="U45" s="869"/>
      <c r="V45" s="869"/>
      <c r="W45" s="869"/>
      <c r="X45" s="146" t="s">
        <v>311</v>
      </c>
      <c r="Y45" s="146"/>
      <c r="Z45" s="869" t="str">
        <f>'CARGAR datos'!H53</f>
        <v>-</v>
      </c>
      <c r="AA45" s="869"/>
      <c r="AB45" s="869"/>
      <c r="AC45" s="869"/>
      <c r="AD45" s="146" t="s">
        <v>312</v>
      </c>
      <c r="AE45" s="146"/>
      <c r="AF45" s="869" t="str">
        <f>'CARGAR datos'!J53</f>
        <v>-</v>
      </c>
      <c r="AG45" s="869"/>
      <c r="AH45" s="869"/>
      <c r="AI45" s="869"/>
      <c r="AJ45" s="870"/>
      <c r="AK45" s="148"/>
    </row>
    <row r="46" spans="1:37" ht="12.75" customHeight="1" x14ac:dyDescent="0.25">
      <c r="A46" s="135"/>
      <c r="B46" s="871" t="s">
        <v>313</v>
      </c>
      <c r="C46" s="871"/>
      <c r="D46" s="871"/>
      <c r="E46" s="871"/>
      <c r="F46" s="871"/>
      <c r="G46" s="871"/>
      <c r="H46" s="871"/>
      <c r="I46" s="871"/>
      <c r="J46" s="871"/>
      <c r="K46" s="871"/>
      <c r="L46" s="871"/>
      <c r="M46" s="871"/>
      <c r="N46" s="871"/>
      <c r="O46" s="871"/>
      <c r="P46" s="136"/>
      <c r="Q46" s="136"/>
      <c r="R46" s="136"/>
      <c r="S46" s="136"/>
      <c r="T46" s="136"/>
      <c r="U46" s="136"/>
      <c r="V46" s="136"/>
      <c r="W46" s="136"/>
      <c r="X46" s="136"/>
      <c r="Y46" s="136"/>
      <c r="Z46" s="136"/>
      <c r="AA46" s="136"/>
      <c r="AB46" s="136"/>
      <c r="AC46" s="136"/>
      <c r="AD46" s="136"/>
      <c r="AE46" s="136"/>
      <c r="AF46" s="136"/>
      <c r="AG46" s="136"/>
      <c r="AH46" s="136"/>
      <c r="AI46" s="136"/>
      <c r="AJ46" s="137"/>
      <c r="AK46" s="141"/>
    </row>
    <row r="47" spans="1:37" ht="12.75" customHeight="1" x14ac:dyDescent="0.25">
      <c r="A47" s="142"/>
      <c r="B47" s="141"/>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141"/>
      <c r="AB47" s="141"/>
      <c r="AC47" s="141"/>
      <c r="AD47" s="141"/>
      <c r="AE47" s="141"/>
      <c r="AF47" s="141"/>
      <c r="AG47" s="141"/>
      <c r="AH47" s="141"/>
      <c r="AI47" s="141"/>
      <c r="AJ47" s="143"/>
      <c r="AK47" s="141"/>
    </row>
    <row r="48" spans="1:37" ht="27" customHeight="1" x14ac:dyDescent="0.4">
      <c r="A48" s="160" t="s">
        <v>314</v>
      </c>
      <c r="B48" s="141"/>
      <c r="C48" s="141"/>
      <c r="D48" s="141"/>
      <c r="E48" s="141"/>
      <c r="F48" s="141"/>
      <c r="G48" s="141"/>
      <c r="H48" s="141"/>
      <c r="I48" s="141"/>
      <c r="J48" s="141"/>
      <c r="K48" s="872" t="str">
        <f>'CARGAR datos'!E45</f>
        <v>-</v>
      </c>
      <c r="L48" s="872"/>
      <c r="M48" s="872"/>
      <c r="N48" s="872"/>
      <c r="O48" s="872"/>
      <c r="P48" s="464" t="s">
        <v>76</v>
      </c>
      <c r="Q48" s="141"/>
      <c r="R48" s="141"/>
      <c r="S48" s="141"/>
      <c r="T48" s="141"/>
      <c r="U48" s="141"/>
      <c r="V48" s="141"/>
      <c r="W48" s="141"/>
      <c r="X48" s="141"/>
      <c r="Y48" s="141"/>
      <c r="Z48" s="141"/>
      <c r="AA48" s="141"/>
      <c r="AB48" s="141"/>
      <c r="AC48" s="141"/>
      <c r="AD48" s="141"/>
      <c r="AE48" s="141"/>
      <c r="AF48" s="141"/>
      <c r="AG48" s="141"/>
      <c r="AH48" s="141"/>
      <c r="AI48" s="141"/>
      <c r="AJ48" s="143"/>
      <c r="AK48" s="141"/>
    </row>
    <row r="49" spans="1:37" ht="18" x14ac:dyDescent="0.25">
      <c r="A49" s="142"/>
      <c r="B49" s="141"/>
      <c r="C49" s="141"/>
      <c r="D49" s="141"/>
      <c r="E49" s="141"/>
      <c r="F49" s="141"/>
      <c r="G49" s="141"/>
      <c r="H49" s="141"/>
      <c r="I49" s="141"/>
      <c r="J49" s="141"/>
      <c r="K49" s="161"/>
      <c r="L49" s="161"/>
      <c r="M49" s="161"/>
      <c r="N49" s="141"/>
      <c r="O49" s="141"/>
      <c r="P49" s="141"/>
      <c r="Q49" s="141"/>
      <c r="R49" s="141"/>
      <c r="S49" s="141"/>
      <c r="T49" s="141"/>
      <c r="U49" s="141"/>
      <c r="V49" s="141"/>
      <c r="W49" s="141"/>
      <c r="X49" s="141"/>
      <c r="Y49" s="141"/>
      <c r="Z49" s="141"/>
      <c r="AA49" s="141"/>
      <c r="AB49" s="141"/>
      <c r="AC49" s="141"/>
      <c r="AD49" s="141"/>
      <c r="AE49" s="141"/>
      <c r="AF49" s="141"/>
      <c r="AG49" s="141"/>
      <c r="AH49" s="141"/>
      <c r="AI49" s="141"/>
      <c r="AJ49" s="143"/>
      <c r="AK49" s="141"/>
    </row>
    <row r="50" spans="1:37" ht="27" customHeight="1" x14ac:dyDescent="0.25">
      <c r="A50" s="160" t="s">
        <v>315</v>
      </c>
      <c r="B50" s="162"/>
      <c r="C50" s="162"/>
      <c r="D50" s="162"/>
      <c r="E50" s="867" t="str">
        <f>'CARGAR datos'!E48</f>
        <v>-</v>
      </c>
      <c r="F50" s="867"/>
      <c r="G50" s="162" t="s">
        <v>316</v>
      </c>
      <c r="H50" s="162"/>
      <c r="I50" s="162"/>
      <c r="J50" s="867" t="str">
        <f>'CARGAR datos'!E50</f>
        <v>-</v>
      </c>
      <c r="K50" s="867"/>
      <c r="L50" s="162"/>
      <c r="M50" s="162"/>
      <c r="N50" s="162"/>
      <c r="O50" s="162" t="s">
        <v>317</v>
      </c>
      <c r="P50" s="163"/>
      <c r="Q50" s="163"/>
      <c r="R50" s="162"/>
      <c r="S50" s="867" t="str">
        <f>'CARGAR datos'!I48</f>
        <v>-</v>
      </c>
      <c r="T50" s="867"/>
      <c r="U50" s="162" t="s">
        <v>318</v>
      </c>
      <c r="V50" s="162"/>
      <c r="W50" s="162"/>
      <c r="X50" s="162"/>
      <c r="Y50" s="867" t="str">
        <f>'CARGAR datos'!I49</f>
        <v>-</v>
      </c>
      <c r="Z50" s="867"/>
      <c r="AA50" s="162" t="s">
        <v>319</v>
      </c>
      <c r="AB50" s="162"/>
      <c r="AC50" s="162"/>
      <c r="AD50" s="162"/>
      <c r="AE50" s="162"/>
      <c r="AF50" s="867" t="str">
        <f>'CARGAR datos'!I50</f>
        <v>-</v>
      </c>
      <c r="AG50" s="867"/>
      <c r="AH50" s="162"/>
      <c r="AI50" s="162"/>
      <c r="AJ50" s="164"/>
      <c r="AK50" s="162"/>
    </row>
    <row r="51" spans="1:37" ht="12.75" customHeight="1" x14ac:dyDescent="0.25">
      <c r="A51" s="142"/>
      <c r="B51" s="141"/>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141"/>
      <c r="AB51" s="141"/>
      <c r="AC51" s="141"/>
      <c r="AD51" s="141"/>
      <c r="AE51" s="141"/>
      <c r="AF51" s="141"/>
      <c r="AG51" s="141"/>
      <c r="AH51" s="141"/>
      <c r="AI51" s="141"/>
      <c r="AJ51" s="143"/>
      <c r="AK51" s="141"/>
    </row>
    <row r="52" spans="1:37" ht="12.75" customHeight="1" x14ac:dyDescent="0.25">
      <c r="A52" s="165" t="s">
        <v>643</v>
      </c>
      <c r="B52" s="141"/>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141"/>
      <c r="AB52" s="141"/>
      <c r="AC52" s="141"/>
      <c r="AD52" s="141"/>
      <c r="AE52" s="141"/>
      <c r="AF52" s="141"/>
      <c r="AG52" s="141"/>
      <c r="AH52" s="141"/>
      <c r="AI52" s="141"/>
      <c r="AJ52" s="143"/>
      <c r="AK52" s="141"/>
    </row>
    <row r="53" spans="1:37" ht="12.75" customHeight="1" x14ac:dyDescent="0.25">
      <c r="A53" s="465" t="s">
        <v>644</v>
      </c>
      <c r="B53" s="14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141"/>
      <c r="AB53" s="141"/>
      <c r="AC53" s="141"/>
      <c r="AD53" s="141"/>
      <c r="AE53" s="141"/>
      <c r="AF53" s="141"/>
      <c r="AG53" s="141"/>
      <c r="AH53" s="141"/>
      <c r="AI53" s="141"/>
      <c r="AJ53" s="143"/>
      <c r="AK53" s="141"/>
    </row>
    <row r="54" spans="1:37" ht="12.75" customHeight="1" x14ac:dyDescent="0.25">
      <c r="A54" s="465" t="s">
        <v>645</v>
      </c>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3"/>
      <c r="AK54" s="141"/>
    </row>
    <row r="55" spans="1:37" ht="12.75" customHeight="1" x14ac:dyDescent="0.25">
      <c r="A55" s="142" t="s">
        <v>320</v>
      </c>
      <c r="B55" s="141"/>
      <c r="C55" s="141"/>
      <c r="D55" s="141"/>
      <c r="E55" s="141"/>
      <c r="F55" s="868" t="str">
        <f>'CARGAR datos'!C52</f>
        <v>-</v>
      </c>
      <c r="G55" s="868"/>
      <c r="H55" s="868"/>
      <c r="I55" s="868"/>
      <c r="J55" s="868"/>
      <c r="K55" s="868"/>
      <c r="L55" s="868"/>
      <c r="M55" s="868"/>
      <c r="N55" s="868"/>
      <c r="O55" s="868"/>
      <c r="P55" s="868"/>
      <c r="Q55" s="868"/>
      <c r="R55" s="868"/>
      <c r="S55" s="868"/>
      <c r="T55" s="868"/>
      <c r="U55" s="868"/>
      <c r="V55" s="868"/>
      <c r="W55" s="868"/>
      <c r="X55" s="868"/>
      <c r="Y55" s="868"/>
      <c r="Z55" s="868"/>
      <c r="AA55" s="868"/>
      <c r="AB55" s="868"/>
      <c r="AC55" s="868"/>
      <c r="AD55" s="868"/>
      <c r="AE55" s="868"/>
      <c r="AF55" s="868"/>
      <c r="AG55" s="868"/>
      <c r="AH55" s="868"/>
      <c r="AI55" s="868"/>
      <c r="AJ55" s="167"/>
      <c r="AK55" s="141"/>
    </row>
    <row r="56" spans="1:37" ht="12.75" customHeight="1" x14ac:dyDescent="0.25">
      <c r="A56" s="142"/>
      <c r="B56" s="141"/>
      <c r="C56" s="141"/>
      <c r="D56" s="141"/>
      <c r="E56" s="141"/>
      <c r="F56" s="868"/>
      <c r="G56" s="868"/>
      <c r="H56" s="868"/>
      <c r="I56" s="868"/>
      <c r="J56" s="868"/>
      <c r="K56" s="868"/>
      <c r="L56" s="868"/>
      <c r="M56" s="868"/>
      <c r="N56" s="868"/>
      <c r="O56" s="868"/>
      <c r="P56" s="868"/>
      <c r="Q56" s="868"/>
      <c r="R56" s="868"/>
      <c r="S56" s="868"/>
      <c r="T56" s="868"/>
      <c r="U56" s="868"/>
      <c r="V56" s="868"/>
      <c r="W56" s="868"/>
      <c r="X56" s="868"/>
      <c r="Y56" s="868"/>
      <c r="Z56" s="868"/>
      <c r="AA56" s="868"/>
      <c r="AB56" s="868"/>
      <c r="AC56" s="868"/>
      <c r="AD56" s="868"/>
      <c r="AE56" s="868"/>
      <c r="AF56" s="868"/>
      <c r="AG56" s="868"/>
      <c r="AH56" s="868"/>
      <c r="AI56" s="868"/>
      <c r="AJ56" s="157"/>
      <c r="AK56" s="141"/>
    </row>
    <row r="57" spans="1:37" ht="12.75" customHeight="1" thickBot="1" x14ac:dyDescent="0.3">
      <c r="A57" s="145"/>
      <c r="B57" s="146"/>
      <c r="C57" s="146"/>
      <c r="D57" s="146"/>
      <c r="E57" s="146"/>
      <c r="F57" s="364"/>
      <c r="G57" s="364"/>
      <c r="H57" s="364"/>
      <c r="I57" s="364"/>
      <c r="J57" s="364"/>
      <c r="K57" s="364"/>
      <c r="L57" s="364"/>
      <c r="M57" s="364"/>
      <c r="N57" s="364"/>
      <c r="O57" s="364"/>
      <c r="P57" s="364"/>
      <c r="Q57" s="364"/>
      <c r="R57" s="364"/>
      <c r="S57" s="364"/>
      <c r="T57" s="364"/>
      <c r="U57" s="364"/>
      <c r="V57" s="364"/>
      <c r="W57" s="364"/>
      <c r="X57" s="364"/>
      <c r="Y57" s="364"/>
      <c r="Z57" s="364"/>
      <c r="AA57" s="364"/>
      <c r="AB57" s="364"/>
      <c r="AC57" s="364"/>
      <c r="AD57" s="364"/>
      <c r="AE57" s="364"/>
      <c r="AF57" s="364"/>
      <c r="AG57" s="364"/>
      <c r="AH57" s="364"/>
      <c r="AI57" s="364"/>
      <c r="AJ57" s="365"/>
      <c r="AK57" s="141"/>
    </row>
    <row r="58" spans="1:37" ht="12.75" customHeight="1" x14ac:dyDescent="0.25">
      <c r="A58" s="861" t="s">
        <v>321</v>
      </c>
      <c r="B58" s="862"/>
      <c r="C58" s="862"/>
      <c r="D58" s="862"/>
      <c r="E58" s="862"/>
      <c r="F58" s="862"/>
      <c r="G58" s="862"/>
      <c r="H58" s="862"/>
      <c r="I58" s="863"/>
      <c r="J58" s="861" t="s">
        <v>322</v>
      </c>
      <c r="K58" s="862"/>
      <c r="L58" s="862"/>
      <c r="M58" s="862"/>
      <c r="N58" s="862"/>
      <c r="O58" s="862"/>
      <c r="P58" s="862"/>
      <c r="Q58" s="862"/>
      <c r="R58" s="863"/>
      <c r="S58" s="861" t="s">
        <v>324</v>
      </c>
      <c r="T58" s="862"/>
      <c r="U58" s="862"/>
      <c r="V58" s="862"/>
      <c r="W58" s="862"/>
      <c r="X58" s="862"/>
      <c r="Y58" s="862"/>
      <c r="Z58" s="862"/>
      <c r="AA58" s="863"/>
      <c r="AB58" s="861" t="s">
        <v>323</v>
      </c>
      <c r="AC58" s="862"/>
      <c r="AD58" s="862"/>
      <c r="AE58" s="862"/>
      <c r="AF58" s="862"/>
      <c r="AG58" s="862"/>
      <c r="AH58" s="862"/>
      <c r="AI58" s="862"/>
      <c r="AJ58" s="863"/>
      <c r="AK58" s="141"/>
    </row>
    <row r="59" spans="1:37" ht="12.75" customHeight="1" x14ac:dyDescent="0.25">
      <c r="A59" s="864"/>
      <c r="B59" s="865"/>
      <c r="C59" s="865"/>
      <c r="D59" s="865"/>
      <c r="E59" s="865"/>
      <c r="F59" s="865"/>
      <c r="G59" s="865"/>
      <c r="H59" s="865"/>
      <c r="I59" s="866"/>
      <c r="J59" s="864"/>
      <c r="K59" s="865"/>
      <c r="L59" s="865"/>
      <c r="M59" s="865"/>
      <c r="N59" s="865"/>
      <c r="O59" s="865"/>
      <c r="P59" s="865"/>
      <c r="Q59" s="865"/>
      <c r="R59" s="866"/>
      <c r="S59" s="864"/>
      <c r="T59" s="865"/>
      <c r="U59" s="865"/>
      <c r="V59" s="865"/>
      <c r="W59" s="865"/>
      <c r="X59" s="865"/>
      <c r="Y59" s="865"/>
      <c r="Z59" s="865"/>
      <c r="AA59" s="866"/>
      <c r="AB59" s="864"/>
      <c r="AC59" s="865"/>
      <c r="AD59" s="865"/>
      <c r="AE59" s="865"/>
      <c r="AF59" s="865"/>
      <c r="AG59" s="865"/>
      <c r="AH59" s="865"/>
      <c r="AI59" s="865"/>
      <c r="AJ59" s="866"/>
      <c r="AK59" s="141"/>
    </row>
    <row r="60" spans="1:37" ht="12.75" customHeight="1" x14ac:dyDescent="0.25">
      <c r="A60" s="520" t="e" vm="5">
        <f>'CARGAR datos'!I9</f>
        <v>#VALUE!</v>
      </c>
      <c r="B60" s="521"/>
      <c r="C60" s="521"/>
      <c r="D60" s="521"/>
      <c r="E60" s="521"/>
      <c r="F60" s="521"/>
      <c r="G60" s="521"/>
      <c r="H60" s="521"/>
      <c r="I60" s="522"/>
      <c r="J60" s="520" t="e" vm="4">
        <f>'CARGAR datos'!L9</f>
        <v>#VALUE!</v>
      </c>
      <c r="K60" s="521"/>
      <c r="L60" s="521"/>
      <c r="M60" s="521"/>
      <c r="N60" s="521"/>
      <c r="O60" s="521"/>
      <c r="P60" s="521"/>
      <c r="Q60" s="521"/>
      <c r="R60" s="522"/>
      <c r="S60" s="142"/>
      <c r="T60" s="141"/>
      <c r="U60" s="141"/>
      <c r="V60" s="141"/>
      <c r="W60" s="141"/>
      <c r="X60" s="141"/>
      <c r="Y60" s="141"/>
      <c r="Z60" s="141"/>
      <c r="AA60" s="143"/>
      <c r="AB60" s="142"/>
      <c r="AC60" s="141"/>
      <c r="AD60" s="141"/>
      <c r="AE60" s="141"/>
      <c r="AF60" s="141"/>
      <c r="AG60" s="141"/>
      <c r="AH60" s="141"/>
      <c r="AI60" s="141"/>
      <c r="AJ60" s="143"/>
      <c r="AK60" s="141"/>
    </row>
    <row r="61" spans="1:37" ht="12.75" customHeight="1" x14ac:dyDescent="0.25">
      <c r="A61" s="520"/>
      <c r="B61" s="521"/>
      <c r="C61" s="521"/>
      <c r="D61" s="521"/>
      <c r="E61" s="521"/>
      <c r="F61" s="521"/>
      <c r="G61" s="521"/>
      <c r="H61" s="521"/>
      <c r="I61" s="522"/>
      <c r="J61" s="520"/>
      <c r="K61" s="521"/>
      <c r="L61" s="521"/>
      <c r="M61" s="521"/>
      <c r="N61" s="521"/>
      <c r="O61" s="521"/>
      <c r="P61" s="521"/>
      <c r="Q61" s="521"/>
      <c r="R61" s="522"/>
      <c r="S61" s="142"/>
      <c r="T61" s="141"/>
      <c r="U61" s="141"/>
      <c r="V61" s="141"/>
      <c r="W61" s="141"/>
      <c r="X61" s="141"/>
      <c r="Y61" s="141"/>
      <c r="Z61" s="141"/>
      <c r="AA61" s="143"/>
      <c r="AB61" s="142"/>
      <c r="AC61" s="141"/>
      <c r="AD61" s="141"/>
      <c r="AE61" s="141"/>
      <c r="AF61" s="141"/>
      <c r="AG61" s="141"/>
      <c r="AH61" s="141"/>
      <c r="AI61" s="141"/>
      <c r="AJ61" s="143"/>
      <c r="AK61" s="141"/>
    </row>
    <row r="62" spans="1:37" ht="12.75" customHeight="1" x14ac:dyDescent="0.25">
      <c r="A62" s="520"/>
      <c r="B62" s="521"/>
      <c r="C62" s="521"/>
      <c r="D62" s="521"/>
      <c r="E62" s="521"/>
      <c r="F62" s="521"/>
      <c r="G62" s="521"/>
      <c r="H62" s="521"/>
      <c r="I62" s="522"/>
      <c r="J62" s="520"/>
      <c r="K62" s="521"/>
      <c r="L62" s="521"/>
      <c r="M62" s="521"/>
      <c r="N62" s="521"/>
      <c r="O62" s="521"/>
      <c r="P62" s="521"/>
      <c r="Q62" s="521"/>
      <c r="R62" s="522"/>
      <c r="S62" s="142"/>
      <c r="T62" s="141"/>
      <c r="U62" s="141"/>
      <c r="V62" s="141"/>
      <c r="W62" s="141"/>
      <c r="X62" s="141"/>
      <c r="Y62" s="141"/>
      <c r="Z62" s="141"/>
      <c r="AA62" s="143"/>
      <c r="AB62" s="142"/>
      <c r="AC62" s="141"/>
      <c r="AD62" s="141"/>
      <c r="AE62" s="141"/>
      <c r="AF62" s="141"/>
      <c r="AG62" s="141"/>
      <c r="AH62" s="141"/>
      <c r="AI62" s="141"/>
      <c r="AJ62" s="143"/>
      <c r="AK62" s="141"/>
    </row>
    <row r="63" spans="1:37" ht="12.75" customHeight="1" x14ac:dyDescent="0.25">
      <c r="A63" s="520"/>
      <c r="B63" s="521"/>
      <c r="C63" s="521"/>
      <c r="D63" s="521"/>
      <c r="E63" s="521"/>
      <c r="F63" s="521"/>
      <c r="G63" s="521"/>
      <c r="H63" s="521"/>
      <c r="I63" s="522"/>
      <c r="J63" s="520"/>
      <c r="K63" s="521"/>
      <c r="L63" s="521"/>
      <c r="M63" s="521"/>
      <c r="N63" s="521"/>
      <c r="O63" s="521"/>
      <c r="P63" s="521"/>
      <c r="Q63" s="521"/>
      <c r="R63" s="522"/>
      <c r="S63" s="142"/>
      <c r="T63" s="141"/>
      <c r="U63" s="141"/>
      <c r="V63" s="141"/>
      <c r="W63" s="141"/>
      <c r="X63" s="141"/>
      <c r="Y63" s="141"/>
      <c r="Z63" s="141"/>
      <c r="AA63" s="143"/>
      <c r="AB63" s="142"/>
      <c r="AC63" s="141"/>
      <c r="AD63" s="141"/>
      <c r="AE63" s="141"/>
      <c r="AF63" s="141"/>
      <c r="AG63" s="141"/>
      <c r="AH63" s="141"/>
      <c r="AI63" s="141"/>
      <c r="AJ63" s="143"/>
      <c r="AK63" s="141"/>
    </row>
    <row r="64" spans="1:37" ht="12.75" customHeight="1" x14ac:dyDescent="0.25">
      <c r="A64" s="520"/>
      <c r="B64" s="521"/>
      <c r="C64" s="521"/>
      <c r="D64" s="521"/>
      <c r="E64" s="521"/>
      <c r="F64" s="521"/>
      <c r="G64" s="521"/>
      <c r="H64" s="521"/>
      <c r="I64" s="522"/>
      <c r="J64" s="520"/>
      <c r="K64" s="521"/>
      <c r="L64" s="521"/>
      <c r="M64" s="521"/>
      <c r="N64" s="521"/>
      <c r="O64" s="521"/>
      <c r="P64" s="521"/>
      <c r="Q64" s="521"/>
      <c r="R64" s="522"/>
      <c r="S64" s="142"/>
      <c r="T64" s="141"/>
      <c r="U64" s="141"/>
      <c r="V64" s="141"/>
      <c r="W64" s="141"/>
      <c r="X64" s="141"/>
      <c r="Y64" s="141"/>
      <c r="Z64" s="141"/>
      <c r="AA64" s="143"/>
      <c r="AB64" s="142"/>
      <c r="AC64" s="141"/>
      <c r="AD64" s="141"/>
      <c r="AE64" s="141"/>
      <c r="AF64" s="141"/>
      <c r="AG64" s="141"/>
      <c r="AH64" s="141"/>
      <c r="AI64" s="141"/>
      <c r="AJ64" s="143"/>
      <c r="AK64" s="141"/>
    </row>
    <row r="65" spans="1:37" ht="12.75" customHeight="1" x14ac:dyDescent="0.25">
      <c r="A65" s="852" t="str">
        <f>'CARGAR datos'!E18</f>
        <v>-</v>
      </c>
      <c r="B65" s="853"/>
      <c r="C65" s="853"/>
      <c r="D65" s="853"/>
      <c r="E65" s="853"/>
      <c r="F65" s="853"/>
      <c r="G65" s="853"/>
      <c r="H65" s="853"/>
      <c r="I65" s="854"/>
      <c r="J65" s="855" t="str">
        <f>'CARGAR datos'!E8</f>
        <v>-</v>
      </c>
      <c r="K65" s="856"/>
      <c r="L65" s="856"/>
      <c r="M65" s="856"/>
      <c r="N65" s="856"/>
      <c r="O65" s="856"/>
      <c r="P65" s="856"/>
      <c r="Q65" s="856"/>
      <c r="R65" s="857"/>
      <c r="S65" s="142"/>
      <c r="T65" s="141"/>
      <c r="U65" s="141"/>
      <c r="V65" s="141"/>
      <c r="W65" s="141"/>
      <c r="X65" s="141"/>
      <c r="Y65" s="141"/>
      <c r="Z65" s="141"/>
      <c r="AA65" s="143"/>
      <c r="AB65" s="142"/>
      <c r="AC65" s="141"/>
      <c r="AD65" s="141"/>
      <c r="AE65" s="141"/>
      <c r="AF65" s="141"/>
      <c r="AG65" s="141"/>
      <c r="AH65" s="141"/>
      <c r="AI65" s="141"/>
      <c r="AJ65" s="143"/>
      <c r="AK65" s="141"/>
    </row>
    <row r="66" spans="1:37" ht="12.75" customHeight="1" x14ac:dyDescent="0.25">
      <c r="A66" s="142"/>
      <c r="B66" s="141"/>
      <c r="C66" s="859" t="str">
        <f>'CARGAR datos'!E23</f>
        <v>-</v>
      </c>
      <c r="D66" s="859"/>
      <c r="E66" s="859"/>
      <c r="F66" s="859"/>
      <c r="G66" s="859"/>
      <c r="H66" s="141"/>
      <c r="I66" s="143"/>
      <c r="J66" s="156"/>
      <c r="K66" s="856" t="str">
        <f>'CARGAR datos'!E9</f>
        <v>-</v>
      </c>
      <c r="L66" s="856"/>
      <c r="M66" s="856"/>
      <c r="N66" s="856"/>
      <c r="O66" s="856"/>
      <c r="P66" s="856"/>
      <c r="Q66" s="856"/>
      <c r="R66" s="158"/>
      <c r="S66" s="142"/>
      <c r="T66" s="141"/>
      <c r="U66" s="141"/>
      <c r="V66" s="141"/>
      <c r="W66" s="141"/>
      <c r="X66" s="141"/>
      <c r="Y66" s="141"/>
      <c r="Z66" s="141"/>
      <c r="AA66" s="143"/>
      <c r="AB66" s="142"/>
      <c r="AC66" s="141"/>
      <c r="AD66" s="141"/>
      <c r="AE66" s="141"/>
      <c r="AF66" s="141"/>
      <c r="AG66" s="141"/>
      <c r="AH66" s="141"/>
      <c r="AI66" s="141"/>
      <c r="AJ66" s="143"/>
      <c r="AK66" s="141"/>
    </row>
    <row r="67" spans="1:37" ht="12.75" customHeight="1" thickBot="1" x14ac:dyDescent="0.3">
      <c r="A67" s="145"/>
      <c r="B67" s="169" t="s">
        <v>325</v>
      </c>
      <c r="C67" s="146"/>
      <c r="D67" s="146"/>
      <c r="E67" s="860">
        <f>'CARGAR datos'!Z23</f>
        <v>45275</v>
      </c>
      <c r="F67" s="860"/>
      <c r="G67" s="860"/>
      <c r="H67" s="860"/>
      <c r="I67" s="147"/>
      <c r="J67" s="145"/>
      <c r="K67" s="169" t="s">
        <v>325</v>
      </c>
      <c r="L67" s="146"/>
      <c r="M67" s="146"/>
      <c r="N67" s="860">
        <f>'CARGAR datos'!Z23</f>
        <v>45275</v>
      </c>
      <c r="O67" s="860"/>
      <c r="P67" s="860"/>
      <c r="Q67" s="860"/>
      <c r="R67" s="147"/>
      <c r="S67" s="145"/>
      <c r="T67" s="169" t="s">
        <v>325</v>
      </c>
      <c r="U67" s="146"/>
      <c r="V67" s="146"/>
      <c r="W67" s="858"/>
      <c r="X67" s="858"/>
      <c r="Y67" s="858"/>
      <c r="Z67" s="858"/>
      <c r="AA67" s="147"/>
      <c r="AB67" s="145"/>
      <c r="AC67" s="169" t="s">
        <v>325</v>
      </c>
      <c r="AD67" s="146"/>
      <c r="AE67" s="146"/>
      <c r="AF67" s="858"/>
      <c r="AG67" s="858"/>
      <c r="AH67" s="858"/>
      <c r="AI67" s="858"/>
      <c r="AJ67" s="147"/>
      <c r="AK67" s="141"/>
    </row>
    <row r="68" spans="1:37" x14ac:dyDescent="0.25">
      <c r="A68" s="141"/>
      <c r="B68" s="141"/>
      <c r="C68" s="141"/>
      <c r="D68" s="141"/>
      <c r="E68" s="141"/>
      <c r="F68" s="141"/>
      <c r="G68" s="141"/>
      <c r="H68" s="141"/>
      <c r="I68" s="141"/>
      <c r="J68" s="141"/>
      <c r="K68" s="141"/>
      <c r="L68" s="141"/>
      <c r="M68" s="141"/>
      <c r="N68" s="141"/>
      <c r="O68" s="141"/>
      <c r="P68" s="141"/>
      <c r="Q68" s="141"/>
      <c r="R68" s="141"/>
      <c r="S68" s="141"/>
      <c r="T68" s="141"/>
      <c r="U68" s="141"/>
      <c r="V68" s="141"/>
      <c r="W68" s="141"/>
      <c r="X68" s="141"/>
      <c r="Y68" s="141"/>
      <c r="Z68" s="141"/>
      <c r="AA68" s="141"/>
      <c r="AB68" s="141"/>
      <c r="AC68" s="141"/>
      <c r="AD68" s="141"/>
      <c r="AE68" s="141"/>
      <c r="AF68" s="141"/>
      <c r="AG68" s="141"/>
      <c r="AH68" s="141"/>
      <c r="AI68" s="141"/>
      <c r="AJ68" s="141"/>
      <c r="AK68" s="141"/>
    </row>
  </sheetData>
  <sheetProtection algorithmName="SHA-512" hashValue="jyRP4/eB13vJUJxXKNC7TswM7rxpoJ/JPZnGYCYL7NDo3NIYlT73nc84/YEs25ONvGG/QZDB5Q1sty64hmhWIg==" saltValue="3ypOavrjcPTqg/ARnMbFkA==" spinCount="100000" sheet="1" selectLockedCells="1"/>
  <mergeCells count="81">
    <mergeCell ref="A1:I11"/>
    <mergeCell ref="J1:S1"/>
    <mergeCell ref="T1:AJ1"/>
    <mergeCell ref="J2:AJ5"/>
    <mergeCell ref="J6:AJ8"/>
    <mergeCell ref="J9:AJ11"/>
    <mergeCell ref="G27:U27"/>
    <mergeCell ref="Z27:AH27"/>
    <mergeCell ref="F13:S13"/>
    <mergeCell ref="X13:AC13"/>
    <mergeCell ref="H15:V15"/>
    <mergeCell ref="AA15:AE15"/>
    <mergeCell ref="D17:F17"/>
    <mergeCell ref="O17:AB17"/>
    <mergeCell ref="AD17:AF17"/>
    <mergeCell ref="AI17:AJ17"/>
    <mergeCell ref="C19:D19"/>
    <mergeCell ref="K19:Q19"/>
    <mergeCell ref="W19:Y19"/>
    <mergeCell ref="AC19:AJ19"/>
    <mergeCell ref="H29:U29"/>
    <mergeCell ref="W29:Z29"/>
    <mergeCell ref="AC29:AE29"/>
    <mergeCell ref="AH29:AJ29"/>
    <mergeCell ref="F31:N31"/>
    <mergeCell ref="T31:W31"/>
    <mergeCell ref="AB31:AJ31"/>
    <mergeCell ref="A33:C33"/>
    <mergeCell ref="D33:V33"/>
    <mergeCell ref="A37:E37"/>
    <mergeCell ref="F37:L37"/>
    <mergeCell ref="N37:P37"/>
    <mergeCell ref="Q37:X37"/>
    <mergeCell ref="Y37:AA37"/>
    <mergeCell ref="AB37:AI37"/>
    <mergeCell ref="A39:E39"/>
    <mergeCell ref="F39:H39"/>
    <mergeCell ref="I39:K39"/>
    <mergeCell ref="L39:N39"/>
    <mergeCell ref="O39:Q39"/>
    <mergeCell ref="R39:T39"/>
    <mergeCell ref="U39:W39"/>
    <mergeCell ref="X39:Z39"/>
    <mergeCell ref="AA39:AC39"/>
    <mergeCell ref="AD39:AI39"/>
    <mergeCell ref="A41:B41"/>
    <mergeCell ref="C41:L41"/>
    <mergeCell ref="N41:P41"/>
    <mergeCell ref="Q41:R41"/>
    <mergeCell ref="S41:T41"/>
    <mergeCell ref="U41:Y41"/>
    <mergeCell ref="Z41:AB41"/>
    <mergeCell ref="AC41:AE41"/>
    <mergeCell ref="AF41:AJ41"/>
    <mergeCell ref="C43:P43"/>
    <mergeCell ref="R43:AE43"/>
    <mergeCell ref="L45:W45"/>
    <mergeCell ref="Z45:AC45"/>
    <mergeCell ref="AF45:AJ45"/>
    <mergeCell ref="B46:O46"/>
    <mergeCell ref="K48:O48"/>
    <mergeCell ref="A58:I59"/>
    <mergeCell ref="J58:R59"/>
    <mergeCell ref="S58:AA59"/>
    <mergeCell ref="AB58:AJ59"/>
    <mergeCell ref="Y50:Z50"/>
    <mergeCell ref="E50:F50"/>
    <mergeCell ref="J50:K50"/>
    <mergeCell ref="S50:T50"/>
    <mergeCell ref="AF50:AG50"/>
    <mergeCell ref="F55:AI56"/>
    <mergeCell ref="AF67:AI67"/>
    <mergeCell ref="C66:G66"/>
    <mergeCell ref="K66:Q66"/>
    <mergeCell ref="E67:H67"/>
    <mergeCell ref="N67:Q67"/>
    <mergeCell ref="A65:I65"/>
    <mergeCell ref="J65:R65"/>
    <mergeCell ref="A60:I64"/>
    <mergeCell ref="J60:R64"/>
    <mergeCell ref="W67:Z67"/>
  </mergeCells>
  <conditionalFormatting sqref="F13:S13 A15 H15 AA15:AE15 D17:F17 O17 AI17 C19:D19 K19 W19 AC19:AK19 G27 Z27 H29 W29 AC29 AH29 F31:F32 T31:W32 AB31:AK32 AK33 L39 X39:X40 C40:D40 G40:H40 K40:L40 O40:P40 S40 C43:P43 R43:AE43 L45 Z45 AF45 K48:O48 E50:F50 J50:K50 S50:T50 Y50:Z50 AF50:AG50 A65 C66:G66 K66:Q66 E67:H67 N67:Q67">
    <cfRule type="cellIs" dxfId="41" priority="4" stopIfTrue="1" operator="equal">
      <formula>0</formula>
    </cfRule>
  </conditionalFormatting>
  <conditionalFormatting sqref="X13">
    <cfRule type="cellIs" dxfId="40" priority="2" stopIfTrue="1" operator="equal">
      <formula>0</formula>
    </cfRule>
  </conditionalFormatting>
  <conditionalFormatting sqref="AB37">
    <cfRule type="cellIs" dxfId="39" priority="1" stopIfTrue="1" operator="equal">
      <formula>0</formula>
    </cfRule>
  </conditionalFormatting>
  <conditionalFormatting sqref="AD17">
    <cfRule type="cellIs" dxfId="38" priority="3" stopIfTrue="1" operator="equal">
      <formula>0</formula>
    </cfRule>
  </conditionalFormatting>
  <printOptions horizontalCentered="1" verticalCentered="1"/>
  <pageMargins left="0.6692913385826772" right="0.31496062992125984" top="0.51181102362204722" bottom="0.59055118110236227" header="0.43307086614173229" footer="0.51181102362204722"/>
  <pageSetup paperSize="5"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76DF6-F47F-4641-8FFF-87EE87607E2B}">
  <sheetPr codeName="Hoja6">
    <tabColor rgb="FFFFC000"/>
  </sheetPr>
  <dimension ref="A1:AK71"/>
  <sheetViews>
    <sheetView showGridLines="0" showRowColHeaders="0" showRuler="0" view="pageLayout" zoomScaleNormal="100" workbookViewId="0">
      <selection activeCell="J4" sqref="J4:AJ5"/>
    </sheetView>
  </sheetViews>
  <sheetFormatPr baseColWidth="10" defaultRowHeight="15" x14ac:dyDescent="0.25"/>
  <cols>
    <col min="1" max="36" width="2.7109375" customWidth="1"/>
  </cols>
  <sheetData>
    <row r="1" spans="1:37" ht="12.95" customHeight="1" thickBot="1" x14ac:dyDescent="0.3">
      <c r="A1" s="879" t="e" vm="6">
        <v>#VALUE!</v>
      </c>
      <c r="B1" s="880"/>
      <c r="C1" s="880"/>
      <c r="D1" s="880"/>
      <c r="E1" s="880"/>
      <c r="F1" s="880"/>
      <c r="G1" s="880"/>
      <c r="H1" s="880"/>
      <c r="I1" s="881"/>
      <c r="J1" s="888"/>
      <c r="K1" s="889"/>
      <c r="L1" s="889"/>
      <c r="M1" s="889"/>
      <c r="N1" s="889"/>
      <c r="O1" s="889"/>
      <c r="P1" s="889"/>
      <c r="Q1" s="889"/>
      <c r="R1" s="889"/>
      <c r="S1" s="890"/>
      <c r="T1" s="891" t="s">
        <v>326</v>
      </c>
      <c r="U1" s="889"/>
      <c r="V1" s="889"/>
      <c r="W1" s="889"/>
      <c r="X1" s="889"/>
      <c r="Y1" s="889"/>
      <c r="Z1" s="889"/>
      <c r="AA1" s="889"/>
      <c r="AB1" s="889"/>
      <c r="AC1" s="889"/>
      <c r="AD1" s="889"/>
      <c r="AE1" s="889"/>
      <c r="AF1" s="889"/>
      <c r="AG1" s="889"/>
      <c r="AH1" s="889"/>
      <c r="AI1" s="889"/>
      <c r="AJ1" s="890"/>
      <c r="AK1" s="141"/>
    </row>
    <row r="2" spans="1:37" ht="12.95" customHeight="1" x14ac:dyDescent="0.25">
      <c r="A2" s="882"/>
      <c r="B2" s="883"/>
      <c r="C2" s="883"/>
      <c r="D2" s="883"/>
      <c r="E2" s="883"/>
      <c r="F2" s="883"/>
      <c r="G2" s="883"/>
      <c r="H2" s="883"/>
      <c r="I2" s="884"/>
      <c r="J2" s="526" t="s">
        <v>327</v>
      </c>
      <c r="K2" s="946"/>
      <c r="L2" s="946"/>
      <c r="M2" s="946"/>
      <c r="N2" s="946"/>
      <c r="O2" s="946"/>
      <c r="P2" s="946"/>
      <c r="Q2" s="946"/>
      <c r="R2" s="946"/>
      <c r="S2" s="946"/>
      <c r="T2" s="946"/>
      <c r="U2" s="946"/>
      <c r="V2" s="946"/>
      <c r="W2" s="946"/>
      <c r="X2" s="946"/>
      <c r="Y2" s="946"/>
      <c r="Z2" s="946"/>
      <c r="AA2" s="946"/>
      <c r="AB2" s="946"/>
      <c r="AC2" s="946"/>
      <c r="AD2" s="946"/>
      <c r="AE2" s="946"/>
      <c r="AF2" s="946"/>
      <c r="AG2" s="946"/>
      <c r="AH2" s="946"/>
      <c r="AI2" s="946"/>
      <c r="AJ2" s="947"/>
      <c r="AK2" s="141"/>
    </row>
    <row r="3" spans="1:37" ht="12.95" customHeight="1" thickBot="1" x14ac:dyDescent="0.3">
      <c r="A3" s="882"/>
      <c r="B3" s="883"/>
      <c r="C3" s="883"/>
      <c r="D3" s="883"/>
      <c r="E3" s="883"/>
      <c r="F3" s="883"/>
      <c r="G3" s="883"/>
      <c r="H3" s="883"/>
      <c r="I3" s="884"/>
      <c r="J3" s="948"/>
      <c r="K3" s="949"/>
      <c r="L3" s="949"/>
      <c r="M3" s="949"/>
      <c r="N3" s="949"/>
      <c r="O3" s="949"/>
      <c r="P3" s="949"/>
      <c r="Q3" s="949"/>
      <c r="R3" s="949"/>
      <c r="S3" s="949"/>
      <c r="T3" s="949"/>
      <c r="U3" s="949"/>
      <c r="V3" s="949"/>
      <c r="W3" s="949"/>
      <c r="X3" s="949"/>
      <c r="Y3" s="949"/>
      <c r="Z3" s="949"/>
      <c r="AA3" s="949"/>
      <c r="AB3" s="949"/>
      <c r="AC3" s="949"/>
      <c r="AD3" s="949"/>
      <c r="AE3" s="949"/>
      <c r="AF3" s="949"/>
      <c r="AG3" s="949"/>
      <c r="AH3" s="949"/>
      <c r="AI3" s="949"/>
      <c r="AJ3" s="950"/>
      <c r="AK3" s="141"/>
    </row>
    <row r="4" spans="1:37" ht="12.95" customHeight="1" x14ac:dyDescent="0.25">
      <c r="A4" s="882"/>
      <c r="B4" s="883"/>
      <c r="C4" s="883"/>
      <c r="D4" s="883"/>
      <c r="E4" s="883"/>
      <c r="F4" s="883"/>
      <c r="G4" s="883"/>
      <c r="H4" s="883"/>
      <c r="I4" s="884"/>
      <c r="J4" s="900" t="s">
        <v>328</v>
      </c>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2"/>
      <c r="AK4" s="141"/>
    </row>
    <row r="5" spans="1:37" ht="12.95" customHeight="1" thickBot="1" x14ac:dyDescent="0.3">
      <c r="A5" s="882"/>
      <c r="B5" s="883"/>
      <c r="C5" s="883"/>
      <c r="D5" s="883"/>
      <c r="E5" s="883"/>
      <c r="F5" s="883"/>
      <c r="G5" s="883"/>
      <c r="H5" s="883"/>
      <c r="I5" s="884"/>
      <c r="J5" s="953"/>
      <c r="K5" s="954"/>
      <c r="L5" s="954"/>
      <c r="M5" s="954"/>
      <c r="N5" s="954"/>
      <c r="O5" s="954"/>
      <c r="P5" s="954"/>
      <c r="Q5" s="954"/>
      <c r="R5" s="954"/>
      <c r="S5" s="954"/>
      <c r="T5" s="954"/>
      <c r="U5" s="954"/>
      <c r="V5" s="954"/>
      <c r="W5" s="954"/>
      <c r="X5" s="954"/>
      <c r="Y5" s="954"/>
      <c r="Z5" s="954"/>
      <c r="AA5" s="954"/>
      <c r="AB5" s="954"/>
      <c r="AC5" s="954"/>
      <c r="AD5" s="954"/>
      <c r="AE5" s="954"/>
      <c r="AF5" s="954"/>
      <c r="AG5" s="954"/>
      <c r="AH5" s="954"/>
      <c r="AI5" s="954"/>
      <c r="AJ5" s="955"/>
      <c r="AK5" s="141"/>
    </row>
    <row r="6" spans="1:37" ht="12.95" customHeight="1" x14ac:dyDescent="0.25">
      <c r="A6" s="882"/>
      <c r="B6" s="883"/>
      <c r="C6" s="883"/>
      <c r="D6" s="883"/>
      <c r="E6" s="883"/>
      <c r="F6" s="883"/>
      <c r="G6" s="883"/>
      <c r="H6" s="883"/>
      <c r="I6" s="884"/>
      <c r="J6" s="170"/>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2"/>
      <c r="AK6" s="141"/>
    </row>
    <row r="7" spans="1:37" ht="12.95" customHeight="1" x14ac:dyDescent="0.25">
      <c r="A7" s="882"/>
      <c r="B7" s="883"/>
      <c r="C7" s="883"/>
      <c r="D7" s="883"/>
      <c r="E7" s="883"/>
      <c r="F7" s="883"/>
      <c r="G7" s="883"/>
      <c r="H7" s="883"/>
      <c r="I7" s="884"/>
      <c r="J7" s="142"/>
      <c r="K7" s="141" t="s">
        <v>329</v>
      </c>
      <c r="L7" s="148"/>
      <c r="M7" s="873" t="str">
        <f>'CARGAR datos'!F30</f>
        <v>-</v>
      </c>
      <c r="N7" s="873"/>
      <c r="O7" s="141" t="s">
        <v>201</v>
      </c>
      <c r="P7" s="148"/>
      <c r="Q7" s="873" t="str">
        <f>'CARGAR datos'!H30</f>
        <v>-</v>
      </c>
      <c r="R7" s="873"/>
      <c r="S7" s="148"/>
      <c r="T7" s="141" t="s">
        <v>202</v>
      </c>
      <c r="U7" s="141"/>
      <c r="V7" s="873" t="str">
        <f>'CARGAR datos'!J30</f>
        <v>-</v>
      </c>
      <c r="W7" s="873"/>
      <c r="X7" s="141" t="s">
        <v>330</v>
      </c>
      <c r="Y7" s="148"/>
      <c r="Z7" s="141"/>
      <c r="AA7" s="873" t="str">
        <f>'CARGAR datos'!L30</f>
        <v>-</v>
      </c>
      <c r="AB7" s="873"/>
      <c r="AC7" s="141" t="s">
        <v>331</v>
      </c>
      <c r="AD7" s="148"/>
      <c r="AE7" s="875" t="str">
        <f>'CARGAR datos'!O30</f>
        <v>-</v>
      </c>
      <c r="AF7" s="875"/>
      <c r="AG7" s="875"/>
      <c r="AH7" s="875"/>
      <c r="AI7" s="875"/>
      <c r="AJ7" s="876"/>
      <c r="AK7" s="141"/>
    </row>
    <row r="8" spans="1:37" ht="12.95" customHeight="1" x14ac:dyDescent="0.25">
      <c r="A8" s="882"/>
      <c r="B8" s="883"/>
      <c r="C8" s="883"/>
      <c r="D8" s="883"/>
      <c r="E8" s="883"/>
      <c r="F8" s="883"/>
      <c r="G8" s="883"/>
      <c r="H8" s="883"/>
      <c r="I8" s="884"/>
      <c r="J8" s="142" t="s">
        <v>306</v>
      </c>
      <c r="K8" s="141"/>
      <c r="L8" s="875" t="str">
        <f>'CARGAR datos'!E28</f>
        <v>-</v>
      </c>
      <c r="M8" s="875"/>
      <c r="N8" s="875"/>
      <c r="O8" s="875"/>
      <c r="P8" s="875"/>
      <c r="Q8" s="875"/>
      <c r="R8" s="875"/>
      <c r="S8" s="875"/>
      <c r="T8" s="875"/>
      <c r="U8" s="875"/>
      <c r="V8" s="875"/>
      <c r="W8" s="875"/>
      <c r="X8" s="875"/>
      <c r="Y8" s="875"/>
      <c r="Z8" s="875"/>
      <c r="AA8" s="875"/>
      <c r="AB8" s="875"/>
      <c r="AC8" s="875"/>
      <c r="AD8" s="875"/>
      <c r="AE8" s="875"/>
      <c r="AF8" s="875"/>
      <c r="AG8" s="141" t="s">
        <v>332</v>
      </c>
      <c r="AH8" s="873" t="str">
        <f>'CARGAR datos'!I28</f>
        <v>-</v>
      </c>
      <c r="AI8" s="873"/>
      <c r="AJ8" s="874"/>
      <c r="AK8" s="141"/>
    </row>
    <row r="9" spans="1:37" ht="12.95" customHeight="1" x14ac:dyDescent="0.25">
      <c r="A9" s="882"/>
      <c r="B9" s="883"/>
      <c r="C9" s="883"/>
      <c r="D9" s="883"/>
      <c r="E9" s="883"/>
      <c r="F9" s="883"/>
      <c r="G9" s="883"/>
      <c r="H9" s="883"/>
      <c r="I9" s="884"/>
      <c r="J9" s="520" t="s">
        <v>284</v>
      </c>
      <c r="K9" s="521"/>
      <c r="L9" s="873" t="str">
        <f>'CARGAR datos'!K28</f>
        <v>-</v>
      </c>
      <c r="M9" s="873"/>
      <c r="N9" s="873"/>
      <c r="O9" s="873"/>
      <c r="P9" s="521" t="s">
        <v>307</v>
      </c>
      <c r="Q9" s="873"/>
      <c r="R9" s="873"/>
      <c r="S9" s="873"/>
      <c r="T9" s="873"/>
      <c r="U9" s="873" t="str">
        <f>'CARGAR datos'!M28</f>
        <v>-</v>
      </c>
      <c r="V9" s="873"/>
      <c r="W9" s="873"/>
      <c r="X9" s="873"/>
      <c r="Y9" s="521" t="s">
        <v>308</v>
      </c>
      <c r="Z9" s="521"/>
      <c r="AA9" s="521"/>
      <c r="AB9" s="873" t="str">
        <f>'CARGAR datos'!P28</f>
        <v>-</v>
      </c>
      <c r="AC9" s="873"/>
      <c r="AD9" s="873"/>
      <c r="AE9" s="873"/>
      <c r="AF9" s="148"/>
      <c r="AG9" s="148"/>
      <c r="AH9" s="148"/>
      <c r="AI9" s="148"/>
      <c r="AJ9" s="157"/>
      <c r="AK9" s="141"/>
    </row>
    <row r="10" spans="1:37" ht="12.95" customHeight="1" x14ac:dyDescent="0.25">
      <c r="A10" s="882"/>
      <c r="B10" s="883"/>
      <c r="C10" s="883"/>
      <c r="D10" s="883"/>
      <c r="E10" s="883"/>
      <c r="F10" s="883"/>
      <c r="G10" s="883"/>
      <c r="H10" s="883"/>
      <c r="I10" s="884"/>
      <c r="J10" s="520" t="s">
        <v>309</v>
      </c>
      <c r="K10" s="521"/>
      <c r="L10" s="873" t="str">
        <f>'CARGAR datos'!E31</f>
        <v>-</v>
      </c>
      <c r="M10" s="873"/>
      <c r="N10" s="873"/>
      <c r="O10" s="873"/>
      <c r="P10" s="873"/>
      <c r="Q10" s="873"/>
      <c r="R10" s="873"/>
      <c r="S10" s="873"/>
      <c r="T10" s="873"/>
      <c r="U10" s="873"/>
      <c r="V10" s="873"/>
      <c r="W10" s="873"/>
      <c r="X10" s="141" t="s">
        <v>66</v>
      </c>
      <c r="Y10" s="873" t="str">
        <f>'CARGAR datos'!I31</f>
        <v>-</v>
      </c>
      <c r="Z10" s="873"/>
      <c r="AA10" s="873"/>
      <c r="AB10" s="873"/>
      <c r="AC10" s="873"/>
      <c r="AD10" s="873"/>
      <c r="AE10" s="873"/>
      <c r="AF10" s="873"/>
      <c r="AG10" s="873"/>
      <c r="AH10" s="873"/>
      <c r="AI10" s="873"/>
      <c r="AJ10" s="874"/>
      <c r="AK10" s="141"/>
    </row>
    <row r="11" spans="1:37" ht="12.95" customHeight="1" thickBot="1" x14ac:dyDescent="0.3">
      <c r="A11" s="885"/>
      <c r="B11" s="886"/>
      <c r="C11" s="886"/>
      <c r="D11" s="886"/>
      <c r="E11" s="886"/>
      <c r="F11" s="886"/>
      <c r="G11" s="886"/>
      <c r="H11" s="886"/>
      <c r="I11" s="887"/>
      <c r="J11" s="523" t="s">
        <v>333</v>
      </c>
      <c r="K11" s="524"/>
      <c r="L11" s="524"/>
      <c r="M11" s="524"/>
      <c r="N11" s="524"/>
      <c r="O11" s="524"/>
      <c r="P11" s="858" t="str">
        <f>'CARGAR datos'!F53</f>
        <v>-</v>
      </c>
      <c r="Q11" s="858"/>
      <c r="R11" s="858"/>
      <c r="S11" s="146"/>
      <c r="T11" s="146"/>
      <c r="U11" s="146" t="s">
        <v>311</v>
      </c>
      <c r="V11" s="146"/>
      <c r="W11" s="858" t="str">
        <f>'CARGAR datos'!H53</f>
        <v>-</v>
      </c>
      <c r="X11" s="858"/>
      <c r="Y11" s="858"/>
      <c r="Z11" s="146" t="s">
        <v>312</v>
      </c>
      <c r="AA11" s="146"/>
      <c r="AB11" s="858" t="str">
        <f>'CARGAR datos'!J53</f>
        <v>-</v>
      </c>
      <c r="AC11" s="858"/>
      <c r="AD11" s="858"/>
      <c r="AE11" s="858"/>
      <c r="AF11" s="146"/>
      <c r="AG11" s="146"/>
      <c r="AH11" s="146"/>
      <c r="AI11" s="146"/>
      <c r="AJ11" s="147"/>
      <c r="AK11" s="141"/>
    </row>
    <row r="12" spans="1:37" ht="12" customHeight="1" thickBot="1" x14ac:dyDescent="0.3">
      <c r="A12" s="861" t="s">
        <v>334</v>
      </c>
      <c r="B12" s="862"/>
      <c r="C12" s="862"/>
      <c r="D12" s="862"/>
      <c r="E12" s="862"/>
      <c r="F12" s="862"/>
      <c r="G12" s="862"/>
      <c r="H12" s="862"/>
      <c r="I12" s="862"/>
      <c r="J12" s="865"/>
      <c r="K12" s="865"/>
      <c r="L12" s="865"/>
      <c r="M12" s="865"/>
      <c r="N12" s="865"/>
      <c r="O12" s="865"/>
      <c r="P12" s="865"/>
      <c r="Q12" s="865"/>
      <c r="R12" s="865"/>
      <c r="S12" s="865"/>
      <c r="T12" s="865"/>
      <c r="U12" s="865"/>
      <c r="V12" s="865"/>
      <c r="W12" s="865"/>
      <c r="X12" s="865"/>
      <c r="Y12" s="865"/>
      <c r="Z12" s="865"/>
      <c r="AA12" s="865"/>
      <c r="AB12" s="866"/>
      <c r="AC12" s="936" t="s">
        <v>335</v>
      </c>
      <c r="AD12" s="869"/>
      <c r="AE12" s="869"/>
      <c r="AF12" s="869"/>
      <c r="AG12" s="869"/>
      <c r="AH12" s="869"/>
      <c r="AI12" s="869"/>
      <c r="AJ12" s="870"/>
      <c r="AK12" s="141"/>
    </row>
    <row r="13" spans="1:37" ht="12" customHeight="1" thickBot="1" x14ac:dyDescent="0.3">
      <c r="A13" s="936"/>
      <c r="B13" s="869"/>
      <c r="C13" s="869"/>
      <c r="D13" s="869"/>
      <c r="E13" s="869"/>
      <c r="F13" s="869"/>
      <c r="G13" s="869"/>
      <c r="H13" s="869"/>
      <c r="I13" s="869"/>
      <c r="J13" s="869"/>
      <c r="K13" s="869"/>
      <c r="L13" s="869"/>
      <c r="M13" s="869"/>
      <c r="N13" s="869"/>
      <c r="O13" s="869"/>
      <c r="P13" s="869"/>
      <c r="Q13" s="869"/>
      <c r="R13" s="869"/>
      <c r="S13" s="869"/>
      <c r="T13" s="869"/>
      <c r="U13" s="869"/>
      <c r="V13" s="869"/>
      <c r="W13" s="869"/>
      <c r="X13" s="869"/>
      <c r="Y13" s="869"/>
      <c r="Z13" s="869"/>
      <c r="AA13" s="869"/>
      <c r="AB13" s="870"/>
      <c r="AC13" s="934" t="s">
        <v>336</v>
      </c>
      <c r="AD13" s="935"/>
      <c r="AE13" s="935"/>
      <c r="AF13" s="937"/>
      <c r="AG13" s="934" t="s">
        <v>337</v>
      </c>
      <c r="AH13" s="935"/>
      <c r="AI13" s="935"/>
      <c r="AJ13" s="937"/>
      <c r="AK13" s="162"/>
    </row>
    <row r="14" spans="1:37" ht="12" customHeight="1" thickBot="1" x14ac:dyDescent="0.3">
      <c r="A14" s="174"/>
      <c r="B14" s="175" t="s">
        <v>338</v>
      </c>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7"/>
      <c r="AC14" s="929" t="s">
        <v>441</v>
      </c>
      <c r="AD14" s="930"/>
      <c r="AE14" s="930"/>
      <c r="AF14" s="931"/>
      <c r="AG14" s="924"/>
      <c r="AH14" s="925"/>
      <c r="AI14" s="925"/>
      <c r="AJ14" s="926"/>
      <c r="AK14" s="162"/>
    </row>
    <row r="15" spans="1:37" ht="12" customHeight="1" thickBot="1" x14ac:dyDescent="0.3">
      <c r="A15" s="178"/>
      <c r="B15" s="175" t="s">
        <v>339</v>
      </c>
      <c r="C15" s="176"/>
      <c r="D15" s="176"/>
      <c r="E15" s="176"/>
      <c r="F15" s="176"/>
      <c r="G15" s="176"/>
      <c r="H15" s="176"/>
      <c r="I15" s="176"/>
      <c r="J15" s="176"/>
      <c r="K15" s="176"/>
      <c r="L15" s="176"/>
      <c r="M15" s="176"/>
      <c r="N15" s="176"/>
      <c r="O15" s="176"/>
      <c r="P15" s="176"/>
      <c r="Q15" s="176"/>
      <c r="R15" s="176"/>
      <c r="S15" s="179"/>
      <c r="T15" s="176"/>
      <c r="U15" s="176"/>
      <c r="V15" s="176"/>
      <c r="W15" s="176"/>
      <c r="X15" s="176"/>
      <c r="Y15" s="176"/>
      <c r="Z15" s="176"/>
      <c r="AA15" s="176"/>
      <c r="AB15" s="177"/>
      <c r="AC15" s="929" t="s">
        <v>441</v>
      </c>
      <c r="AD15" s="930"/>
      <c r="AE15" s="930"/>
      <c r="AF15" s="931"/>
      <c r="AG15" s="929"/>
      <c r="AH15" s="930"/>
      <c r="AI15" s="930"/>
      <c r="AJ15" s="931"/>
      <c r="AK15" s="162"/>
    </row>
    <row r="16" spans="1:37" ht="12" customHeight="1" thickBot="1" x14ac:dyDescent="0.3">
      <c r="A16" s="174"/>
      <c r="B16" s="175" t="s">
        <v>340</v>
      </c>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7"/>
      <c r="AC16" s="929" t="s">
        <v>441</v>
      </c>
      <c r="AD16" s="930"/>
      <c r="AE16" s="930"/>
      <c r="AF16" s="931"/>
      <c r="AG16" s="929"/>
      <c r="AH16" s="930"/>
      <c r="AI16" s="930"/>
      <c r="AJ16" s="931"/>
      <c r="AK16" s="162"/>
    </row>
    <row r="17" spans="1:37" ht="12" customHeight="1" thickBot="1" x14ac:dyDescent="0.3">
      <c r="A17" s="174"/>
      <c r="B17" s="175" t="s">
        <v>341</v>
      </c>
      <c r="C17" s="176"/>
      <c r="D17" s="179"/>
      <c r="E17" s="176"/>
      <c r="F17" s="176"/>
      <c r="G17" s="176"/>
      <c r="H17" s="176"/>
      <c r="I17" s="176"/>
      <c r="J17" s="176"/>
      <c r="K17" s="173"/>
      <c r="L17" s="180"/>
      <c r="M17" s="176"/>
      <c r="N17" s="176"/>
      <c r="O17" s="173"/>
      <c r="P17" s="173"/>
      <c r="Q17" s="176"/>
      <c r="R17" s="176"/>
      <c r="S17" s="173"/>
      <c r="T17" s="173"/>
      <c r="U17" s="176"/>
      <c r="V17" s="176"/>
      <c r="W17" s="176"/>
      <c r="X17" s="176"/>
      <c r="Y17" s="176"/>
      <c r="Z17" s="176"/>
      <c r="AA17" s="179"/>
      <c r="AB17" s="177"/>
      <c r="AC17" s="929" t="s">
        <v>441</v>
      </c>
      <c r="AD17" s="930"/>
      <c r="AE17" s="930"/>
      <c r="AF17" s="931"/>
      <c r="AG17" s="929"/>
      <c r="AH17" s="930"/>
      <c r="AI17" s="930"/>
      <c r="AJ17" s="931"/>
      <c r="AK17" s="162"/>
    </row>
    <row r="18" spans="1:37" ht="12" customHeight="1" thickBot="1" x14ac:dyDescent="0.3">
      <c r="A18" s="174"/>
      <c r="B18" s="175" t="s">
        <v>342</v>
      </c>
      <c r="C18" s="176"/>
      <c r="D18" s="176"/>
      <c r="E18" s="176"/>
      <c r="F18" s="176"/>
      <c r="G18" s="176"/>
      <c r="H18" s="176"/>
      <c r="I18" s="176"/>
      <c r="J18" s="176"/>
      <c r="K18" s="176"/>
      <c r="L18" s="176"/>
      <c r="M18" s="176"/>
      <c r="N18" s="176"/>
      <c r="O18" s="176"/>
      <c r="P18" s="176"/>
      <c r="Q18" s="176"/>
      <c r="R18" s="176"/>
      <c r="S18" s="176"/>
      <c r="T18" s="176"/>
      <c r="U18" s="176"/>
      <c r="V18" s="176"/>
      <c r="W18" s="176"/>
      <c r="X18" s="176"/>
      <c r="Y18" s="176"/>
      <c r="Z18" s="176"/>
      <c r="AA18" s="176"/>
      <c r="AB18" s="177"/>
      <c r="AC18" s="929" t="s">
        <v>441</v>
      </c>
      <c r="AD18" s="930"/>
      <c r="AE18" s="930"/>
      <c r="AF18" s="931"/>
      <c r="AG18" s="929"/>
      <c r="AH18" s="930"/>
      <c r="AI18" s="930"/>
      <c r="AJ18" s="931"/>
      <c r="AK18" s="162"/>
    </row>
    <row r="19" spans="1:37" ht="12" customHeight="1" thickBot="1" x14ac:dyDescent="0.3">
      <c r="A19" s="174"/>
      <c r="B19" s="175" t="s">
        <v>343</v>
      </c>
      <c r="C19" s="176"/>
      <c r="D19" s="176"/>
      <c r="E19" s="176"/>
      <c r="F19" s="173"/>
      <c r="G19" s="180"/>
      <c r="H19" s="180"/>
      <c r="I19" s="176"/>
      <c r="J19" s="176"/>
      <c r="K19" s="176"/>
      <c r="L19" s="176"/>
      <c r="M19" s="179"/>
      <c r="N19" s="176"/>
      <c r="O19" s="176"/>
      <c r="P19" s="176"/>
      <c r="Q19" s="176"/>
      <c r="R19" s="176"/>
      <c r="S19" s="176"/>
      <c r="T19" s="176"/>
      <c r="U19" s="176"/>
      <c r="V19" s="176"/>
      <c r="W19" s="176"/>
      <c r="X19" s="176"/>
      <c r="Y19" s="176"/>
      <c r="Z19" s="176"/>
      <c r="AA19" s="176"/>
      <c r="AB19" s="177"/>
      <c r="AC19" s="929" t="s">
        <v>441</v>
      </c>
      <c r="AD19" s="930"/>
      <c r="AE19" s="930"/>
      <c r="AF19" s="931"/>
      <c r="AG19" s="929"/>
      <c r="AH19" s="930"/>
      <c r="AI19" s="930"/>
      <c r="AJ19" s="931"/>
      <c r="AK19" s="162"/>
    </row>
    <row r="20" spans="1:37" ht="12" customHeight="1" thickBot="1" x14ac:dyDescent="0.3">
      <c r="A20" s="174"/>
      <c r="B20" s="175" t="s">
        <v>344</v>
      </c>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7"/>
      <c r="AC20" s="929" t="s">
        <v>441</v>
      </c>
      <c r="AD20" s="930"/>
      <c r="AE20" s="930"/>
      <c r="AF20" s="931"/>
      <c r="AG20" s="929"/>
      <c r="AH20" s="930"/>
      <c r="AI20" s="930"/>
      <c r="AJ20" s="931"/>
      <c r="AK20" s="162"/>
    </row>
    <row r="21" spans="1:37" ht="12" customHeight="1" thickBot="1" x14ac:dyDescent="0.3">
      <c r="A21" s="138"/>
      <c r="B21" s="175" t="s">
        <v>345</v>
      </c>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40"/>
      <c r="AC21" s="929" t="s">
        <v>441</v>
      </c>
      <c r="AD21" s="930"/>
      <c r="AE21" s="930"/>
      <c r="AF21" s="931"/>
      <c r="AG21" s="915"/>
      <c r="AH21" s="916"/>
      <c r="AI21" s="916"/>
      <c r="AJ21" s="917"/>
      <c r="AK21" s="141"/>
    </row>
    <row r="22" spans="1:37" ht="12" customHeight="1" thickBot="1" x14ac:dyDescent="0.3">
      <c r="A22" s="934" t="s">
        <v>346</v>
      </c>
      <c r="B22" s="935"/>
      <c r="C22" s="935"/>
      <c r="D22" s="935"/>
      <c r="E22" s="935"/>
      <c r="F22" s="935"/>
      <c r="G22" s="935"/>
      <c r="H22" s="935"/>
      <c r="I22" s="935"/>
      <c r="J22" s="935"/>
      <c r="K22" s="935"/>
      <c r="L22" s="935"/>
      <c r="M22" s="935"/>
      <c r="N22" s="935"/>
      <c r="O22" s="935"/>
      <c r="P22" s="935"/>
      <c r="Q22" s="935"/>
      <c r="R22" s="935"/>
      <c r="S22" s="935"/>
      <c r="T22" s="935"/>
      <c r="U22" s="935"/>
      <c r="V22" s="935"/>
      <c r="W22" s="935"/>
      <c r="X22" s="935"/>
      <c r="Y22" s="935"/>
      <c r="Z22" s="935"/>
      <c r="AA22" s="935"/>
      <c r="AB22" s="935"/>
      <c r="AC22" s="935"/>
      <c r="AD22" s="935"/>
      <c r="AE22" s="935"/>
      <c r="AF22" s="935"/>
      <c r="AG22" s="865"/>
      <c r="AH22" s="865"/>
      <c r="AI22" s="865"/>
      <c r="AJ22" s="866"/>
      <c r="AK22" s="141"/>
    </row>
    <row r="23" spans="1:37" ht="12" customHeight="1" thickBot="1" x14ac:dyDescent="0.3">
      <c r="A23" s="174"/>
      <c r="B23" s="175" t="s">
        <v>347</v>
      </c>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7"/>
      <c r="AC23" s="929" t="s">
        <v>441</v>
      </c>
      <c r="AD23" s="930"/>
      <c r="AE23" s="930"/>
      <c r="AF23" s="931"/>
      <c r="AG23" s="924"/>
      <c r="AH23" s="925"/>
      <c r="AI23" s="925"/>
      <c r="AJ23" s="926"/>
      <c r="AK23" s="162"/>
    </row>
    <row r="24" spans="1:37" ht="12" customHeight="1" thickBot="1" x14ac:dyDescent="0.3">
      <c r="A24" s="174"/>
      <c r="B24" s="175" t="s">
        <v>348</v>
      </c>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7"/>
      <c r="AC24" s="929" t="s">
        <v>441</v>
      </c>
      <c r="AD24" s="930"/>
      <c r="AE24" s="930"/>
      <c r="AF24" s="931"/>
      <c r="AG24" s="929"/>
      <c r="AH24" s="930"/>
      <c r="AI24" s="930"/>
      <c r="AJ24" s="931"/>
      <c r="AK24" s="162"/>
    </row>
    <row r="25" spans="1:37" ht="12" customHeight="1" thickBot="1" x14ac:dyDescent="0.3">
      <c r="A25" s="174"/>
      <c r="B25" s="175" t="s">
        <v>349</v>
      </c>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7"/>
      <c r="AC25" s="929" t="s">
        <v>441</v>
      </c>
      <c r="AD25" s="930"/>
      <c r="AE25" s="930"/>
      <c r="AF25" s="931"/>
      <c r="AG25" s="929"/>
      <c r="AH25" s="930"/>
      <c r="AI25" s="930"/>
      <c r="AJ25" s="931"/>
      <c r="AK25" s="162"/>
    </row>
    <row r="26" spans="1:37" ht="12" customHeight="1" thickBot="1" x14ac:dyDescent="0.3">
      <c r="A26" s="174"/>
      <c r="B26" s="175" t="s">
        <v>350</v>
      </c>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7"/>
      <c r="AC26" s="929" t="s">
        <v>441</v>
      </c>
      <c r="AD26" s="930"/>
      <c r="AE26" s="930"/>
      <c r="AF26" s="931"/>
      <c r="AG26" s="929"/>
      <c r="AH26" s="930"/>
      <c r="AI26" s="930"/>
      <c r="AJ26" s="931"/>
      <c r="AK26" s="162"/>
    </row>
    <row r="27" spans="1:37" ht="12" customHeight="1" thickBot="1" x14ac:dyDescent="0.3">
      <c r="A27" s="174"/>
      <c r="B27" s="175" t="s">
        <v>351</v>
      </c>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7"/>
      <c r="AC27" s="929" t="s">
        <v>441</v>
      </c>
      <c r="AD27" s="930"/>
      <c r="AE27" s="930"/>
      <c r="AF27" s="931"/>
      <c r="AG27" s="929"/>
      <c r="AH27" s="930"/>
      <c r="AI27" s="930"/>
      <c r="AJ27" s="931"/>
      <c r="AK27" s="162"/>
    </row>
    <row r="28" spans="1:37" ht="12" customHeight="1" thickBot="1" x14ac:dyDescent="0.3">
      <c r="A28" s="174"/>
      <c r="B28" s="175" t="s">
        <v>352</v>
      </c>
      <c r="C28" s="176"/>
      <c r="D28" s="176"/>
      <c r="E28" s="176"/>
      <c r="F28" s="176"/>
      <c r="G28" s="176"/>
      <c r="H28" s="176"/>
      <c r="I28" s="176"/>
      <c r="J28" s="176"/>
      <c r="K28" s="176"/>
      <c r="L28" s="176"/>
      <c r="M28" s="176"/>
      <c r="N28" s="176"/>
      <c r="O28" s="176"/>
      <c r="P28" s="176"/>
      <c r="Q28" s="176"/>
      <c r="R28" s="176"/>
      <c r="S28" s="176"/>
      <c r="T28" s="176"/>
      <c r="U28" s="176"/>
      <c r="V28" s="176"/>
      <c r="W28" s="176"/>
      <c r="X28" s="176"/>
      <c r="Y28" s="176"/>
      <c r="Z28" s="176"/>
      <c r="AA28" s="176"/>
      <c r="AB28" s="177"/>
      <c r="AC28" s="929" t="s">
        <v>441</v>
      </c>
      <c r="AD28" s="930"/>
      <c r="AE28" s="930"/>
      <c r="AF28" s="931"/>
      <c r="AG28" s="915"/>
      <c r="AH28" s="916"/>
      <c r="AI28" s="916"/>
      <c r="AJ28" s="917"/>
      <c r="AK28" s="162"/>
    </row>
    <row r="29" spans="1:37" ht="12" customHeight="1" thickBot="1" x14ac:dyDescent="0.3">
      <c r="A29" s="944" t="s">
        <v>353</v>
      </c>
      <c r="B29" s="945"/>
      <c r="C29" s="945"/>
      <c r="D29" s="945"/>
      <c r="E29" s="945"/>
      <c r="F29" s="945"/>
      <c r="G29" s="945"/>
      <c r="H29" s="945"/>
      <c r="I29" s="945"/>
      <c r="J29" s="945"/>
      <c r="K29" s="945"/>
      <c r="L29" s="945"/>
      <c r="M29" s="945"/>
      <c r="N29" s="945"/>
      <c r="O29" s="945"/>
      <c r="P29" s="945"/>
      <c r="Q29" s="945"/>
      <c r="R29" s="945"/>
      <c r="S29" s="945"/>
      <c r="T29" s="945"/>
      <c r="U29" s="945"/>
      <c r="V29" s="945"/>
      <c r="W29" s="945"/>
      <c r="X29" s="945"/>
      <c r="Y29" s="945"/>
      <c r="Z29" s="945"/>
      <c r="AA29" s="945"/>
      <c r="AB29" s="945"/>
      <c r="AC29" s="945"/>
      <c r="AD29" s="945"/>
      <c r="AE29" s="945"/>
      <c r="AF29" s="945"/>
      <c r="AG29" s="873"/>
      <c r="AH29" s="873"/>
      <c r="AI29" s="873"/>
      <c r="AJ29" s="874"/>
      <c r="AK29" s="141"/>
    </row>
    <row r="30" spans="1:37" ht="12" customHeight="1" thickBot="1" x14ac:dyDescent="0.3">
      <c r="A30" s="174"/>
      <c r="B30" s="175" t="s">
        <v>354</v>
      </c>
      <c r="C30" s="176"/>
      <c r="D30" s="176"/>
      <c r="E30" s="176"/>
      <c r="F30" s="176"/>
      <c r="G30" s="179"/>
      <c r="H30" s="176"/>
      <c r="I30" s="176"/>
      <c r="J30" s="176"/>
      <c r="K30" s="176"/>
      <c r="L30" s="176"/>
      <c r="M30" s="176"/>
      <c r="N30" s="176"/>
      <c r="O30" s="176"/>
      <c r="P30" s="179"/>
      <c r="Q30" s="181"/>
      <c r="R30" s="181"/>
      <c r="S30" s="181"/>
      <c r="T30" s="181"/>
      <c r="U30" s="176"/>
      <c r="V30" s="176"/>
      <c r="W30" s="176"/>
      <c r="X30" s="176"/>
      <c r="Y30" s="176"/>
      <c r="Z30" s="176"/>
      <c r="AA30" s="176"/>
      <c r="AB30" s="182"/>
      <c r="AC30" s="929" t="s">
        <v>441</v>
      </c>
      <c r="AD30" s="930"/>
      <c r="AE30" s="930"/>
      <c r="AF30" s="931"/>
      <c r="AG30" s="924"/>
      <c r="AH30" s="925"/>
      <c r="AI30" s="925"/>
      <c r="AJ30" s="926"/>
      <c r="AK30" s="162"/>
    </row>
    <row r="31" spans="1:37" ht="12" customHeight="1" thickBot="1" x14ac:dyDescent="0.3">
      <c r="A31" s="174"/>
      <c r="B31" s="175" t="s">
        <v>355</v>
      </c>
      <c r="C31" s="176"/>
      <c r="D31" s="176"/>
      <c r="E31" s="176"/>
      <c r="F31" s="176"/>
      <c r="G31" s="176"/>
      <c r="H31" s="176"/>
      <c r="I31" s="176"/>
      <c r="J31" s="176"/>
      <c r="K31" s="176"/>
      <c r="L31" s="176"/>
      <c r="M31" s="176"/>
      <c r="N31" s="176"/>
      <c r="O31" s="176"/>
      <c r="P31" s="176"/>
      <c r="Q31" s="176"/>
      <c r="R31" s="176"/>
      <c r="S31" s="176"/>
      <c r="T31" s="176"/>
      <c r="U31" s="176"/>
      <c r="V31" s="176"/>
      <c r="W31" s="176"/>
      <c r="X31" s="176"/>
      <c r="Y31" s="176"/>
      <c r="Z31" s="176"/>
      <c r="AA31" s="176"/>
      <c r="AB31" s="177"/>
      <c r="AC31" s="929" t="s">
        <v>441</v>
      </c>
      <c r="AD31" s="930"/>
      <c r="AE31" s="930"/>
      <c r="AF31" s="931"/>
      <c r="AG31" s="929"/>
      <c r="AH31" s="930"/>
      <c r="AI31" s="930"/>
      <c r="AJ31" s="931"/>
      <c r="AK31" s="162"/>
    </row>
    <row r="32" spans="1:37" ht="12" customHeight="1" thickBot="1" x14ac:dyDescent="0.3">
      <c r="A32" s="174"/>
      <c r="B32" s="175" t="s">
        <v>356</v>
      </c>
      <c r="C32" s="179"/>
      <c r="D32" s="176"/>
      <c r="E32" s="176"/>
      <c r="F32" s="181"/>
      <c r="G32" s="181"/>
      <c r="H32" s="176"/>
      <c r="I32" s="176"/>
      <c r="J32" s="181"/>
      <c r="K32" s="181"/>
      <c r="L32" s="176"/>
      <c r="M32" s="176"/>
      <c r="N32" s="176"/>
      <c r="O32" s="176"/>
      <c r="P32" s="176"/>
      <c r="Q32" s="179"/>
      <c r="R32" s="179"/>
      <c r="S32" s="179"/>
      <c r="T32" s="179"/>
      <c r="U32" s="179"/>
      <c r="V32" s="179"/>
      <c r="W32" s="176"/>
      <c r="X32" s="176"/>
      <c r="Y32" s="176"/>
      <c r="Z32" s="176"/>
      <c r="AA32" s="176"/>
      <c r="AB32" s="183"/>
      <c r="AC32" s="929" t="s">
        <v>441</v>
      </c>
      <c r="AD32" s="930"/>
      <c r="AE32" s="930"/>
      <c r="AF32" s="931"/>
      <c r="AG32" s="915"/>
      <c r="AH32" s="916"/>
      <c r="AI32" s="916"/>
      <c r="AJ32" s="917"/>
      <c r="AK32" s="162"/>
    </row>
    <row r="33" spans="1:37" ht="12" customHeight="1" thickBot="1" x14ac:dyDescent="0.3">
      <c r="A33" s="861" t="s">
        <v>357</v>
      </c>
      <c r="B33" s="862"/>
      <c r="C33" s="862"/>
      <c r="D33" s="862"/>
      <c r="E33" s="862"/>
      <c r="F33" s="862"/>
      <c r="G33" s="862"/>
      <c r="H33" s="862"/>
      <c r="I33" s="862"/>
      <c r="J33" s="862"/>
      <c r="K33" s="862"/>
      <c r="L33" s="862"/>
      <c r="M33" s="862"/>
      <c r="N33" s="862"/>
      <c r="O33" s="862"/>
      <c r="P33" s="862"/>
      <c r="Q33" s="862"/>
      <c r="R33" s="862"/>
      <c r="S33" s="862"/>
      <c r="T33" s="862"/>
      <c r="U33" s="862"/>
      <c r="V33" s="862"/>
      <c r="W33" s="862"/>
      <c r="X33" s="862"/>
      <c r="Y33" s="862"/>
      <c r="Z33" s="862"/>
      <c r="AA33" s="863"/>
      <c r="AB33" s="934" t="str">
        <f>AC12</f>
        <v>CUMPLIDO</v>
      </c>
      <c r="AC33" s="935"/>
      <c r="AD33" s="935"/>
      <c r="AE33" s="935"/>
      <c r="AF33" s="935"/>
      <c r="AG33" s="937"/>
      <c r="AH33" s="938" t="s">
        <v>358</v>
      </c>
      <c r="AI33" s="939"/>
      <c r="AJ33" s="940"/>
      <c r="AK33" s="162"/>
    </row>
    <row r="34" spans="1:37" ht="12" customHeight="1" thickBot="1" x14ac:dyDescent="0.3">
      <c r="A34" s="936"/>
      <c r="B34" s="869"/>
      <c r="C34" s="869"/>
      <c r="D34" s="869"/>
      <c r="E34" s="869"/>
      <c r="F34" s="869"/>
      <c r="G34" s="869"/>
      <c r="H34" s="869"/>
      <c r="I34" s="869"/>
      <c r="J34" s="869"/>
      <c r="K34" s="869"/>
      <c r="L34" s="869"/>
      <c r="M34" s="869"/>
      <c r="N34" s="869"/>
      <c r="O34" s="869"/>
      <c r="P34" s="869"/>
      <c r="Q34" s="869"/>
      <c r="R34" s="869"/>
      <c r="S34" s="869"/>
      <c r="T34" s="869"/>
      <c r="U34" s="869"/>
      <c r="V34" s="869"/>
      <c r="W34" s="869"/>
      <c r="X34" s="869"/>
      <c r="Y34" s="869"/>
      <c r="Z34" s="869"/>
      <c r="AA34" s="870"/>
      <c r="AB34" s="861" t="str">
        <f>AC13</f>
        <v>SI</v>
      </c>
      <c r="AC34" s="862"/>
      <c r="AD34" s="863"/>
      <c r="AE34" s="861" t="str">
        <f>AG13</f>
        <v>NO</v>
      </c>
      <c r="AF34" s="862"/>
      <c r="AG34" s="863"/>
      <c r="AH34" s="941"/>
      <c r="AI34" s="942"/>
      <c r="AJ34" s="943"/>
      <c r="AK34" s="162"/>
    </row>
    <row r="35" spans="1:37" ht="12" customHeight="1" thickBot="1" x14ac:dyDescent="0.3">
      <c r="A35" s="174"/>
      <c r="B35" s="175" t="s">
        <v>359</v>
      </c>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924" t="s">
        <v>441</v>
      </c>
      <c r="AC35" s="925"/>
      <c r="AD35" s="926"/>
      <c r="AE35" s="924"/>
      <c r="AF35" s="925"/>
      <c r="AG35" s="925"/>
      <c r="AH35" s="861" t="str">
        <f>'CARGAR datos'!L63</f>
        <v>-</v>
      </c>
      <c r="AI35" s="862"/>
      <c r="AJ35" s="279" t="s">
        <v>360</v>
      </c>
      <c r="AK35" s="162"/>
    </row>
    <row r="36" spans="1:37" ht="12" customHeight="1" thickBot="1" x14ac:dyDescent="0.3">
      <c r="A36" s="174"/>
      <c r="B36" s="175" t="s">
        <v>361</v>
      </c>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929" t="s">
        <v>441</v>
      </c>
      <c r="AC36" s="930"/>
      <c r="AD36" s="931"/>
      <c r="AE36" s="929"/>
      <c r="AF36" s="930"/>
      <c r="AG36" s="930"/>
      <c r="AH36" s="861" t="str">
        <f>'CARGAR datos'!L63</f>
        <v>-</v>
      </c>
      <c r="AI36" s="862"/>
      <c r="AJ36" s="184" t="s">
        <v>360</v>
      </c>
      <c r="AK36" s="162"/>
    </row>
    <row r="37" spans="1:37" ht="12" customHeight="1" thickBot="1" x14ac:dyDescent="0.3">
      <c r="A37" s="174"/>
      <c r="B37" s="175" t="s">
        <v>362</v>
      </c>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929" t="s">
        <v>441</v>
      </c>
      <c r="AC37" s="930"/>
      <c r="AD37" s="931"/>
      <c r="AE37" s="929"/>
      <c r="AF37" s="930"/>
      <c r="AG37" s="930"/>
      <c r="AH37" s="861" t="str">
        <f>'CARGAR datos'!L63</f>
        <v>-</v>
      </c>
      <c r="AI37" s="862"/>
      <c r="AJ37" s="278" t="s">
        <v>360</v>
      </c>
      <c r="AK37" s="162"/>
    </row>
    <row r="38" spans="1:37" ht="12" customHeight="1" thickBot="1" x14ac:dyDescent="0.3">
      <c r="A38" s="185"/>
      <c r="B38" s="186" t="s">
        <v>363</v>
      </c>
      <c r="C38" s="168"/>
      <c r="D38" s="168"/>
      <c r="E38" s="187"/>
      <c r="F38" s="187"/>
      <c r="G38" s="168"/>
      <c r="H38" s="168"/>
      <c r="I38" s="187"/>
      <c r="J38" s="187"/>
      <c r="K38" s="188"/>
      <c r="L38" s="188"/>
      <c r="M38" s="187"/>
      <c r="N38" s="187"/>
      <c r="O38" s="187"/>
      <c r="P38" s="188"/>
      <c r="Q38" s="188"/>
      <c r="R38" s="187"/>
      <c r="S38" s="187"/>
      <c r="T38" s="168"/>
      <c r="U38" s="168"/>
      <c r="V38" s="168"/>
      <c r="W38" s="168"/>
      <c r="X38" s="187"/>
      <c r="Y38" s="187"/>
      <c r="Z38" s="187"/>
      <c r="AA38" s="189"/>
      <c r="AB38" s="915" t="s">
        <v>441</v>
      </c>
      <c r="AC38" s="916"/>
      <c r="AD38" s="917"/>
      <c r="AE38" s="915"/>
      <c r="AF38" s="916"/>
      <c r="AG38" s="916"/>
      <c r="AH38" s="934" t="str">
        <f>'CARGAR datos'!L63</f>
        <v>-</v>
      </c>
      <c r="AI38" s="935"/>
      <c r="AJ38" s="279" t="s">
        <v>360</v>
      </c>
      <c r="AK38" s="162"/>
    </row>
    <row r="39" spans="1:37" ht="12" customHeight="1" thickBot="1" x14ac:dyDescent="0.3">
      <c r="A39" s="921" t="s">
        <v>364</v>
      </c>
      <c r="B39" s="922"/>
      <c r="C39" s="922"/>
      <c r="D39" s="922"/>
      <c r="E39" s="922"/>
      <c r="F39" s="922"/>
      <c r="G39" s="922"/>
      <c r="H39" s="922"/>
      <c r="I39" s="922"/>
      <c r="J39" s="922"/>
      <c r="K39" s="922"/>
      <c r="L39" s="922"/>
      <c r="M39" s="922"/>
      <c r="N39" s="922"/>
      <c r="O39" s="922"/>
      <c r="P39" s="922"/>
      <c r="Q39" s="922"/>
      <c r="R39" s="922"/>
      <c r="S39" s="922"/>
      <c r="T39" s="922"/>
      <c r="U39" s="922"/>
      <c r="V39" s="922"/>
      <c r="W39" s="922"/>
      <c r="X39" s="922"/>
      <c r="Y39" s="922"/>
      <c r="Z39" s="922"/>
      <c r="AA39" s="923"/>
      <c r="AB39" s="174"/>
      <c r="AC39" s="176"/>
      <c r="AD39" s="176"/>
      <c r="AE39" s="176"/>
      <c r="AF39" s="176"/>
      <c r="AG39" s="176"/>
      <c r="AH39" s="162"/>
      <c r="AI39" s="162"/>
      <c r="AJ39" s="164"/>
      <c r="AK39" s="162"/>
    </row>
    <row r="40" spans="1:37" ht="12" customHeight="1" thickBot="1" x14ac:dyDescent="0.3">
      <c r="A40" s="191"/>
      <c r="B40" s="192" t="s">
        <v>365</v>
      </c>
      <c r="C40" s="159"/>
      <c r="D40" s="159"/>
      <c r="E40" s="159"/>
      <c r="F40" s="159"/>
      <c r="G40" s="159"/>
      <c r="H40" s="159"/>
      <c r="I40" s="159"/>
      <c r="J40" s="193"/>
      <c r="K40" s="159"/>
      <c r="L40" s="159"/>
      <c r="M40" s="159"/>
      <c r="N40" s="159"/>
      <c r="O40" s="159"/>
      <c r="P40" s="159"/>
      <c r="Q40" s="159"/>
      <c r="R40" s="159"/>
      <c r="S40" s="190"/>
      <c r="T40" s="190"/>
      <c r="U40" s="190"/>
      <c r="V40" s="190"/>
      <c r="W40" s="190"/>
      <c r="X40" s="190"/>
      <c r="Y40" s="190"/>
      <c r="Z40" s="190"/>
      <c r="AA40" s="190"/>
      <c r="AB40" s="924" t="s">
        <v>441</v>
      </c>
      <c r="AC40" s="925"/>
      <c r="AD40" s="926"/>
      <c r="AE40" s="924"/>
      <c r="AF40" s="925"/>
      <c r="AG40" s="926"/>
      <c r="AH40" s="932"/>
      <c r="AI40" s="933"/>
      <c r="AJ40" s="274" t="s">
        <v>366</v>
      </c>
      <c r="AK40" s="162"/>
    </row>
    <row r="41" spans="1:37" ht="12" customHeight="1" thickBot="1" x14ac:dyDescent="0.3">
      <c r="A41" s="174"/>
      <c r="B41" s="194" t="s">
        <v>367</v>
      </c>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929" t="s">
        <v>441</v>
      </c>
      <c r="AC41" s="930"/>
      <c r="AD41" s="931"/>
      <c r="AE41" s="929"/>
      <c r="AF41" s="930"/>
      <c r="AG41" s="930"/>
      <c r="AH41" s="927"/>
      <c r="AI41" s="928"/>
      <c r="AJ41" s="274" t="s">
        <v>366</v>
      </c>
      <c r="AK41" s="162"/>
    </row>
    <row r="42" spans="1:37" ht="12" customHeight="1" thickBot="1" x14ac:dyDescent="0.3">
      <c r="A42" s="174"/>
      <c r="B42" s="194" t="s">
        <v>368</v>
      </c>
      <c r="C42" s="176"/>
      <c r="D42" s="176"/>
      <c r="E42" s="176"/>
      <c r="F42" s="176"/>
      <c r="G42" s="176"/>
      <c r="H42" s="176"/>
      <c r="I42" s="176"/>
      <c r="J42" s="176"/>
      <c r="K42" s="176"/>
      <c r="L42" s="195"/>
      <c r="M42" s="195"/>
      <c r="N42" s="195"/>
      <c r="O42" s="195"/>
      <c r="P42" s="176"/>
      <c r="Q42" s="176"/>
      <c r="R42" s="176"/>
      <c r="S42" s="180"/>
      <c r="T42" s="180"/>
      <c r="U42" s="176"/>
      <c r="V42" s="176"/>
      <c r="W42" s="176"/>
      <c r="X42" s="180"/>
      <c r="Y42" s="180"/>
      <c r="Z42" s="180"/>
      <c r="AA42" s="176"/>
      <c r="AB42" s="915" t="s">
        <v>441</v>
      </c>
      <c r="AC42" s="916"/>
      <c r="AD42" s="917"/>
      <c r="AE42" s="915"/>
      <c r="AF42" s="916"/>
      <c r="AG42" s="916"/>
      <c r="AH42" s="918">
        <f>'CARGAR datos'!D63</f>
        <v>8</v>
      </c>
      <c r="AI42" s="919"/>
      <c r="AJ42" s="280" t="s">
        <v>366</v>
      </c>
      <c r="AK42" s="162"/>
    </row>
    <row r="43" spans="1:37" ht="12.75" customHeight="1" x14ac:dyDescent="0.25">
      <c r="A43" s="135"/>
      <c r="B43" s="136"/>
      <c r="C43" s="136"/>
      <c r="D43" s="136"/>
      <c r="E43" s="136"/>
      <c r="F43" s="136"/>
      <c r="G43" s="136"/>
      <c r="H43" s="136"/>
      <c r="I43" s="136"/>
      <c r="J43" s="136"/>
      <c r="K43" s="136"/>
      <c r="L43" s="136"/>
      <c r="M43" s="136"/>
      <c r="N43" s="136"/>
      <c r="O43" s="136"/>
      <c r="P43" s="136"/>
      <c r="Q43" s="136"/>
      <c r="R43" s="136"/>
      <c r="S43" s="136"/>
      <c r="T43" s="136"/>
      <c r="U43" s="136"/>
      <c r="V43" s="136"/>
      <c r="W43" s="136"/>
      <c r="X43" s="136"/>
      <c r="Y43" s="136"/>
      <c r="Z43" s="136"/>
      <c r="AA43" s="136"/>
      <c r="AB43" s="136"/>
      <c r="AC43" s="136"/>
      <c r="AD43" s="136"/>
      <c r="AE43" s="136"/>
      <c r="AF43" s="136"/>
      <c r="AG43" s="136"/>
      <c r="AH43" s="141"/>
      <c r="AI43" s="141"/>
      <c r="AJ43" s="143"/>
      <c r="AK43" s="141"/>
    </row>
    <row r="44" spans="1:37" ht="12.75" customHeight="1" x14ac:dyDescent="0.25">
      <c r="A44" s="142"/>
      <c r="B44" s="196"/>
      <c r="C44" s="141"/>
      <c r="D44" s="141"/>
      <c r="E44" s="141"/>
      <c r="F44" s="141"/>
      <c r="G44" s="141"/>
      <c r="H44" s="920"/>
      <c r="I44" s="873"/>
      <c r="J44" s="873"/>
      <c r="K44" s="873"/>
      <c r="L44" s="873"/>
      <c r="M44" s="873"/>
      <c r="N44" s="873"/>
      <c r="O44" s="141"/>
      <c r="P44" s="141"/>
      <c r="Q44" s="141"/>
      <c r="R44" s="141"/>
      <c r="S44" s="141"/>
      <c r="T44" s="141"/>
      <c r="U44" s="141"/>
      <c r="V44" s="141"/>
      <c r="W44" s="141"/>
      <c r="X44" s="141"/>
      <c r="Y44" s="141"/>
      <c r="Z44" s="873"/>
      <c r="AA44" s="873"/>
      <c r="AB44" s="873"/>
      <c r="AC44" s="873"/>
      <c r="AD44" s="873"/>
      <c r="AE44" s="873"/>
      <c r="AF44" s="873"/>
      <c r="AG44" s="873"/>
      <c r="AH44" s="873"/>
      <c r="AI44" s="873"/>
      <c r="AJ44" s="874"/>
      <c r="AK44" s="141"/>
    </row>
    <row r="45" spans="1:37" ht="12.75" customHeight="1" x14ac:dyDescent="0.25">
      <c r="A45" s="142"/>
      <c r="B45" s="141"/>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141"/>
      <c r="AB45" s="141"/>
      <c r="AC45" s="141"/>
      <c r="AD45" s="141"/>
      <c r="AE45" s="141"/>
      <c r="AF45" s="141"/>
      <c r="AG45" s="141"/>
      <c r="AH45" s="141"/>
      <c r="AI45" s="141"/>
      <c r="AJ45" s="143"/>
      <c r="AK45" s="141"/>
    </row>
    <row r="46" spans="1:37" ht="12.75" customHeight="1" x14ac:dyDescent="0.25">
      <c r="A46" s="160"/>
      <c r="B46" s="162" t="s">
        <v>369</v>
      </c>
      <c r="C46" s="162"/>
      <c r="D46" s="162"/>
      <c r="E46" s="162"/>
      <c r="F46" s="865" t="str">
        <f>'CARGAR datos'!D57</f>
        <v>-</v>
      </c>
      <c r="G46" s="865"/>
      <c r="H46" s="865"/>
      <c r="I46" s="865"/>
      <c r="J46" s="865"/>
      <c r="K46" s="865"/>
      <c r="L46" s="162" t="s">
        <v>370</v>
      </c>
      <c r="M46" s="162"/>
      <c r="N46" s="162"/>
      <c r="O46" s="865" t="str">
        <f>'CARGAR datos'!D59</f>
        <v>-</v>
      </c>
      <c r="P46" s="865"/>
      <c r="Q46" s="865"/>
      <c r="R46" s="865"/>
      <c r="S46" s="865"/>
      <c r="T46" s="162" t="s">
        <v>371</v>
      </c>
      <c r="U46" s="162"/>
      <c r="V46" s="162"/>
      <c r="W46" s="162"/>
      <c r="X46" s="865" t="str">
        <f>'CARGAR datos'!D61</f>
        <v>-</v>
      </c>
      <c r="Y46" s="865"/>
      <c r="Z46" s="865"/>
      <c r="AA46" s="865"/>
      <c r="AB46" s="865"/>
      <c r="AC46" s="865"/>
      <c r="AD46" s="865"/>
      <c r="AE46" s="865"/>
      <c r="AF46" s="865"/>
      <c r="AG46" s="865"/>
      <c r="AH46" s="162"/>
      <c r="AI46" s="162"/>
      <c r="AJ46" s="197"/>
      <c r="AK46" s="162"/>
    </row>
    <row r="47" spans="1:37" ht="12.75" customHeight="1" x14ac:dyDescent="0.25">
      <c r="A47" s="160"/>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97"/>
      <c r="AK47" s="162"/>
    </row>
    <row r="48" spans="1:37" ht="12.75" customHeight="1" x14ac:dyDescent="0.25">
      <c r="A48" s="160"/>
      <c r="B48" s="162" t="s">
        <v>372</v>
      </c>
      <c r="C48" s="162"/>
      <c r="D48" s="162"/>
      <c r="E48" s="162"/>
      <c r="F48" s="865" t="str">
        <f>'CARGAR datos'!L57</f>
        <v>-</v>
      </c>
      <c r="G48" s="865"/>
      <c r="H48" s="865"/>
      <c r="I48" s="865"/>
      <c r="J48" s="865"/>
      <c r="K48" s="865"/>
      <c r="L48" s="162" t="s">
        <v>370</v>
      </c>
      <c r="M48" s="162"/>
      <c r="N48" s="162"/>
      <c r="O48" s="865" t="str">
        <f>'CARGAR datos'!L59</f>
        <v>-</v>
      </c>
      <c r="P48" s="865"/>
      <c r="Q48" s="865"/>
      <c r="R48" s="865"/>
      <c r="S48" s="865"/>
      <c r="T48" s="162" t="s">
        <v>371</v>
      </c>
      <c r="U48" s="162"/>
      <c r="V48" s="162"/>
      <c r="W48" s="162"/>
      <c r="X48" s="865" t="str">
        <f>'CARGAR datos'!L61</f>
        <v>-</v>
      </c>
      <c r="Y48" s="865"/>
      <c r="Z48" s="865"/>
      <c r="AA48" s="865"/>
      <c r="AB48" s="865"/>
      <c r="AC48" s="865"/>
      <c r="AD48" s="865"/>
      <c r="AE48" s="865"/>
      <c r="AF48" s="865"/>
      <c r="AG48" s="865"/>
      <c r="AH48" s="198"/>
      <c r="AI48" s="198"/>
      <c r="AJ48" s="197"/>
      <c r="AK48" s="162"/>
    </row>
    <row r="49" spans="1:37" ht="12.75" customHeight="1" x14ac:dyDescent="0.25">
      <c r="A49" s="160"/>
      <c r="B49" s="199"/>
      <c r="C49" s="200"/>
      <c r="D49" s="200"/>
      <c r="E49" s="200"/>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200"/>
      <c r="AG49" s="200"/>
      <c r="AH49" s="200"/>
      <c r="AI49" s="200"/>
      <c r="AJ49" s="201"/>
      <c r="AK49" s="162"/>
    </row>
    <row r="50" spans="1:37" ht="12.75" customHeight="1" x14ac:dyDescent="0.25">
      <c r="A50" s="202"/>
      <c r="B50" s="203" t="s">
        <v>85</v>
      </c>
      <c r="C50" s="204"/>
      <c r="D50" s="204"/>
      <c r="E50" s="204"/>
      <c r="F50" s="204"/>
      <c r="G50" s="204"/>
      <c r="H50" s="868" t="str">
        <f>'CARGAR datos'!C52</f>
        <v>-</v>
      </c>
      <c r="I50" s="868"/>
      <c r="J50" s="868"/>
      <c r="K50" s="868"/>
      <c r="L50" s="868"/>
      <c r="M50" s="868"/>
      <c r="N50" s="868"/>
      <c r="O50" s="868"/>
      <c r="P50" s="868"/>
      <c r="Q50" s="868"/>
      <c r="R50" s="868"/>
      <c r="S50" s="868"/>
      <c r="T50" s="868"/>
      <c r="U50" s="868"/>
      <c r="V50" s="868"/>
      <c r="W50" s="868"/>
      <c r="X50" s="868"/>
      <c r="Y50" s="868"/>
      <c r="Z50" s="868"/>
      <c r="AA50" s="868"/>
      <c r="AB50" s="868"/>
      <c r="AC50" s="868"/>
      <c r="AD50" s="868"/>
      <c r="AE50" s="868"/>
      <c r="AF50" s="868"/>
      <c r="AG50" s="868"/>
      <c r="AH50" s="868"/>
      <c r="AI50" s="868"/>
      <c r="AJ50" s="167"/>
      <c r="AK50" s="141"/>
    </row>
    <row r="51" spans="1:37" ht="12.75" customHeight="1" x14ac:dyDescent="0.25">
      <c r="A51" s="202"/>
      <c r="B51" s="204"/>
      <c r="C51" s="204"/>
      <c r="D51" s="204"/>
      <c r="E51" s="204"/>
      <c r="F51" s="204"/>
      <c r="G51" s="204"/>
      <c r="H51" s="868"/>
      <c r="I51" s="868"/>
      <c r="J51" s="868"/>
      <c r="K51" s="868"/>
      <c r="L51" s="868"/>
      <c r="M51" s="868"/>
      <c r="N51" s="868"/>
      <c r="O51" s="868"/>
      <c r="P51" s="868"/>
      <c r="Q51" s="868"/>
      <c r="R51" s="868"/>
      <c r="S51" s="868"/>
      <c r="T51" s="868"/>
      <c r="U51" s="868"/>
      <c r="V51" s="868"/>
      <c r="W51" s="868"/>
      <c r="X51" s="868"/>
      <c r="Y51" s="868"/>
      <c r="Z51" s="868"/>
      <c r="AA51" s="868"/>
      <c r="AB51" s="868"/>
      <c r="AC51" s="868"/>
      <c r="AD51" s="868"/>
      <c r="AE51" s="868"/>
      <c r="AF51" s="868"/>
      <c r="AG51" s="868"/>
      <c r="AH51" s="868"/>
      <c r="AI51" s="868"/>
      <c r="AJ51" s="167"/>
      <c r="AK51" s="141"/>
    </row>
    <row r="52" spans="1:37" ht="12.75" customHeight="1" x14ac:dyDescent="0.25">
      <c r="A52" s="202"/>
      <c r="B52" s="204"/>
      <c r="C52" s="204"/>
      <c r="D52" s="204"/>
      <c r="E52" s="204"/>
      <c r="F52" s="204"/>
      <c r="G52" s="204"/>
      <c r="H52" s="166"/>
      <c r="I52" s="166"/>
      <c r="J52" s="166"/>
      <c r="K52" s="166"/>
      <c r="L52" s="166"/>
      <c r="M52" s="166"/>
      <c r="N52" s="166"/>
      <c r="O52" s="166"/>
      <c r="P52" s="166"/>
      <c r="Q52" s="166"/>
      <c r="R52" s="166"/>
      <c r="S52" s="166"/>
      <c r="T52" s="166"/>
      <c r="U52" s="166"/>
      <c r="V52" s="166"/>
      <c r="W52" s="166"/>
      <c r="X52" s="166"/>
      <c r="Y52" s="166"/>
      <c r="Z52" s="166"/>
      <c r="AA52" s="166"/>
      <c r="AB52" s="166"/>
      <c r="AC52" s="166"/>
      <c r="AD52" s="166"/>
      <c r="AE52" s="166"/>
      <c r="AF52" s="166"/>
      <c r="AG52" s="166"/>
      <c r="AH52" s="166"/>
      <c r="AI52" s="166"/>
      <c r="AJ52" s="167"/>
      <c r="AK52" s="141"/>
    </row>
    <row r="53" spans="1:37" ht="12.75" customHeight="1" x14ac:dyDescent="0.25">
      <c r="A53" s="202"/>
      <c r="B53" s="141"/>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167"/>
      <c r="AK53" s="141"/>
    </row>
    <row r="54" spans="1:37" ht="12.75" customHeight="1" x14ac:dyDescent="0.25">
      <c r="A54" s="202"/>
      <c r="B54" s="141"/>
      <c r="C54" s="204"/>
      <c r="D54" s="204"/>
      <c r="E54" s="204"/>
      <c r="F54" s="204"/>
      <c r="G54" s="204"/>
      <c r="H54" s="204"/>
      <c r="I54" s="204"/>
      <c r="J54" s="204"/>
      <c r="K54" s="204"/>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4"/>
      <c r="AI54" s="204"/>
      <c r="AJ54" s="167"/>
      <c r="AK54" s="141"/>
    </row>
    <row r="55" spans="1:37" ht="12.75" customHeight="1" x14ac:dyDescent="0.25">
      <c r="A55" s="142"/>
      <c r="B55" s="148" t="s">
        <v>643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3"/>
      <c r="AK55" s="141"/>
    </row>
    <row r="56" spans="1:37" ht="12.75" customHeight="1" x14ac:dyDescent="0.25">
      <c r="A56" s="142"/>
      <c r="B56" s="463" t="s">
        <v>644</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3"/>
      <c r="AK56" s="141"/>
    </row>
    <row r="57" spans="1:37" ht="12.75" customHeight="1" x14ac:dyDescent="0.25">
      <c r="A57" s="142"/>
      <c r="B57" s="463" t="s">
        <v>645</v>
      </c>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141"/>
      <c r="AB57" s="141"/>
      <c r="AC57" s="141"/>
      <c r="AD57" s="141"/>
      <c r="AE57" s="141"/>
      <c r="AF57" s="141"/>
      <c r="AG57" s="141"/>
      <c r="AH57" s="141"/>
      <c r="AI57" s="141"/>
      <c r="AJ57" s="143"/>
      <c r="AK57" s="141"/>
    </row>
    <row r="58" spans="1:37" ht="12.75" customHeight="1" x14ac:dyDescent="0.25">
      <c r="A58" s="142"/>
      <c r="B58" s="141"/>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141"/>
      <c r="AB58" s="141"/>
      <c r="AC58" s="141"/>
      <c r="AD58" s="141"/>
      <c r="AE58" s="141"/>
      <c r="AF58" s="141"/>
      <c r="AG58" s="141"/>
      <c r="AH58" s="141"/>
      <c r="AI58" s="141"/>
      <c r="AJ58" s="143"/>
      <c r="AK58" s="141"/>
    </row>
    <row r="59" spans="1:37" ht="12.75" customHeight="1" x14ac:dyDescent="0.25">
      <c r="A59" s="142"/>
      <c r="B59" s="141"/>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3"/>
      <c r="AK59" s="141"/>
    </row>
    <row r="60" spans="1:37" ht="12.75" customHeight="1" thickBot="1" x14ac:dyDescent="0.3">
      <c r="A60" s="145"/>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7"/>
      <c r="AK60" s="141"/>
    </row>
    <row r="61" spans="1:37" ht="12.75" customHeight="1" x14ac:dyDescent="0.25">
      <c r="A61" s="861" t="s">
        <v>321</v>
      </c>
      <c r="B61" s="862"/>
      <c r="C61" s="862"/>
      <c r="D61" s="862"/>
      <c r="E61" s="862"/>
      <c r="F61" s="862"/>
      <c r="G61" s="862"/>
      <c r="H61" s="862"/>
      <c r="I61" s="863"/>
      <c r="J61" s="861" t="s">
        <v>322</v>
      </c>
      <c r="K61" s="862"/>
      <c r="L61" s="862"/>
      <c r="M61" s="862"/>
      <c r="N61" s="862"/>
      <c r="O61" s="862"/>
      <c r="P61" s="862"/>
      <c r="Q61" s="862"/>
      <c r="R61" s="863"/>
      <c r="S61" s="861" t="s">
        <v>324</v>
      </c>
      <c r="T61" s="862"/>
      <c r="U61" s="862"/>
      <c r="V61" s="862"/>
      <c r="W61" s="862"/>
      <c r="X61" s="862"/>
      <c r="Y61" s="862"/>
      <c r="Z61" s="862"/>
      <c r="AA61" s="863"/>
      <c r="AB61" s="861" t="s">
        <v>323</v>
      </c>
      <c r="AC61" s="862"/>
      <c r="AD61" s="862"/>
      <c r="AE61" s="862"/>
      <c r="AF61" s="862"/>
      <c r="AG61" s="862"/>
      <c r="AH61" s="862"/>
      <c r="AI61" s="862"/>
      <c r="AJ61" s="863"/>
      <c r="AK61" s="141"/>
    </row>
    <row r="62" spans="1:37" ht="12.75" customHeight="1" x14ac:dyDescent="0.25">
      <c r="A62" s="864"/>
      <c r="B62" s="865"/>
      <c r="C62" s="865"/>
      <c r="D62" s="865"/>
      <c r="E62" s="865"/>
      <c r="F62" s="865"/>
      <c r="G62" s="865"/>
      <c r="H62" s="865"/>
      <c r="I62" s="866"/>
      <c r="J62" s="864"/>
      <c r="K62" s="865"/>
      <c r="L62" s="865"/>
      <c r="M62" s="865"/>
      <c r="N62" s="865"/>
      <c r="O62" s="865"/>
      <c r="P62" s="865"/>
      <c r="Q62" s="865"/>
      <c r="R62" s="866"/>
      <c r="S62" s="864"/>
      <c r="T62" s="865"/>
      <c r="U62" s="865"/>
      <c r="V62" s="865"/>
      <c r="W62" s="865"/>
      <c r="X62" s="865"/>
      <c r="Y62" s="865"/>
      <c r="Z62" s="865"/>
      <c r="AA62" s="866"/>
      <c r="AB62" s="864"/>
      <c r="AC62" s="865"/>
      <c r="AD62" s="865"/>
      <c r="AE62" s="865"/>
      <c r="AF62" s="865"/>
      <c r="AG62" s="865"/>
      <c r="AH62" s="865"/>
      <c r="AI62" s="865"/>
      <c r="AJ62" s="866"/>
      <c r="AK62" s="141"/>
    </row>
    <row r="63" spans="1:37" ht="12.75" customHeight="1" x14ac:dyDescent="0.25">
      <c r="A63" s="912" t="e" vm="5">
        <f>'CARGAR datos'!I9</f>
        <v>#VALUE!</v>
      </c>
      <c r="B63" s="913"/>
      <c r="C63" s="913"/>
      <c r="D63" s="913"/>
      <c r="E63" s="913"/>
      <c r="F63" s="913"/>
      <c r="G63" s="913"/>
      <c r="H63" s="913"/>
      <c r="I63" s="914"/>
      <c r="J63" s="520" t="e" vm="4">
        <f>'CARGAR datos'!L9</f>
        <v>#VALUE!</v>
      </c>
      <c r="K63" s="521"/>
      <c r="L63" s="521"/>
      <c r="M63" s="521"/>
      <c r="N63" s="521"/>
      <c r="O63" s="521"/>
      <c r="P63" s="521"/>
      <c r="Q63" s="521"/>
      <c r="R63" s="522"/>
      <c r="S63" s="142"/>
      <c r="T63" s="141"/>
      <c r="U63" s="141"/>
      <c r="V63" s="141"/>
      <c r="W63" s="141"/>
      <c r="X63" s="141"/>
      <c r="Y63" s="141"/>
      <c r="Z63" s="141"/>
      <c r="AA63" s="143"/>
      <c r="AB63" s="142"/>
      <c r="AC63" s="141"/>
      <c r="AD63" s="141"/>
      <c r="AE63" s="141"/>
      <c r="AF63" s="141"/>
      <c r="AG63" s="141"/>
      <c r="AH63" s="141"/>
      <c r="AI63" s="141"/>
      <c r="AJ63" s="143"/>
      <c r="AK63" s="141"/>
    </row>
    <row r="64" spans="1:37" ht="12.75" customHeight="1" x14ac:dyDescent="0.25">
      <c r="A64" s="912"/>
      <c r="B64" s="913"/>
      <c r="C64" s="913"/>
      <c r="D64" s="913"/>
      <c r="E64" s="913"/>
      <c r="F64" s="913"/>
      <c r="G64" s="913"/>
      <c r="H64" s="913"/>
      <c r="I64" s="914"/>
      <c r="J64" s="520"/>
      <c r="K64" s="521"/>
      <c r="L64" s="521"/>
      <c r="M64" s="521"/>
      <c r="N64" s="521"/>
      <c r="O64" s="521"/>
      <c r="P64" s="521"/>
      <c r="Q64" s="521"/>
      <c r="R64" s="522"/>
      <c r="S64" s="142"/>
      <c r="T64" s="141"/>
      <c r="U64" s="141"/>
      <c r="V64" s="141"/>
      <c r="W64" s="141"/>
      <c r="X64" s="141"/>
      <c r="Y64" s="141"/>
      <c r="Z64" s="141"/>
      <c r="AA64" s="143"/>
      <c r="AB64" s="142"/>
      <c r="AC64" s="141"/>
      <c r="AD64" s="141"/>
      <c r="AE64" s="141"/>
      <c r="AF64" s="141"/>
      <c r="AG64" s="141"/>
      <c r="AH64" s="141"/>
      <c r="AI64" s="141"/>
      <c r="AJ64" s="143"/>
      <c r="AK64" s="141"/>
    </row>
    <row r="65" spans="1:37" ht="12.75" customHeight="1" x14ac:dyDescent="0.25">
      <c r="A65" s="912"/>
      <c r="B65" s="913"/>
      <c r="C65" s="913"/>
      <c r="D65" s="913"/>
      <c r="E65" s="913"/>
      <c r="F65" s="913"/>
      <c r="G65" s="913"/>
      <c r="H65" s="913"/>
      <c r="I65" s="914"/>
      <c r="J65" s="520"/>
      <c r="K65" s="521"/>
      <c r="L65" s="521"/>
      <c r="M65" s="521"/>
      <c r="N65" s="521"/>
      <c r="O65" s="521"/>
      <c r="P65" s="521"/>
      <c r="Q65" s="521"/>
      <c r="R65" s="522"/>
      <c r="S65" s="142"/>
      <c r="T65" s="141"/>
      <c r="U65" s="141"/>
      <c r="V65" s="141"/>
      <c r="W65" s="141"/>
      <c r="X65" s="141"/>
      <c r="Y65" s="141"/>
      <c r="Z65" s="141"/>
      <c r="AA65" s="143"/>
      <c r="AB65" s="142"/>
      <c r="AC65" s="141"/>
      <c r="AD65" s="141"/>
      <c r="AE65" s="141"/>
      <c r="AF65" s="141"/>
      <c r="AG65" s="141"/>
      <c r="AH65" s="141"/>
      <c r="AI65" s="141"/>
      <c r="AJ65" s="143"/>
      <c r="AK65" s="141"/>
    </row>
    <row r="66" spans="1:37" ht="12.75" customHeight="1" x14ac:dyDescent="0.25">
      <c r="A66" s="912"/>
      <c r="B66" s="913"/>
      <c r="C66" s="913"/>
      <c r="D66" s="913"/>
      <c r="E66" s="913"/>
      <c r="F66" s="913"/>
      <c r="G66" s="913"/>
      <c r="H66" s="913"/>
      <c r="I66" s="914"/>
      <c r="J66" s="520"/>
      <c r="K66" s="521"/>
      <c r="L66" s="521"/>
      <c r="M66" s="521"/>
      <c r="N66" s="521"/>
      <c r="O66" s="521"/>
      <c r="P66" s="521"/>
      <c r="Q66" s="521"/>
      <c r="R66" s="522"/>
      <c r="S66" s="142"/>
      <c r="T66" s="141"/>
      <c r="U66" s="141"/>
      <c r="V66" s="141"/>
      <c r="W66" s="141"/>
      <c r="X66" s="141"/>
      <c r="Y66" s="141"/>
      <c r="Z66" s="141"/>
      <c r="AA66" s="143"/>
      <c r="AB66" s="142"/>
      <c r="AC66" s="141"/>
      <c r="AD66" s="141"/>
      <c r="AE66" s="141"/>
      <c r="AF66" s="141"/>
      <c r="AG66" s="141"/>
      <c r="AH66" s="141"/>
      <c r="AI66" s="141"/>
      <c r="AJ66" s="143"/>
      <c r="AK66" s="141"/>
    </row>
    <row r="67" spans="1:37" ht="12.75" customHeight="1" x14ac:dyDescent="0.25">
      <c r="A67" s="912"/>
      <c r="B67" s="913"/>
      <c r="C67" s="913"/>
      <c r="D67" s="913"/>
      <c r="E67" s="913"/>
      <c r="F67" s="913"/>
      <c r="G67" s="913"/>
      <c r="H67" s="913"/>
      <c r="I67" s="914"/>
      <c r="J67" s="520"/>
      <c r="K67" s="521"/>
      <c r="L67" s="521"/>
      <c r="M67" s="521"/>
      <c r="N67" s="521"/>
      <c r="O67" s="521"/>
      <c r="P67" s="521"/>
      <c r="Q67" s="521"/>
      <c r="R67" s="522"/>
      <c r="S67" s="142"/>
      <c r="T67" s="141"/>
      <c r="U67" s="141"/>
      <c r="V67" s="141"/>
      <c r="W67" s="141"/>
      <c r="X67" s="141"/>
      <c r="Y67" s="141"/>
      <c r="Z67" s="141"/>
      <c r="AA67" s="143"/>
      <c r="AB67" s="142"/>
      <c r="AC67" s="141"/>
      <c r="AD67" s="141"/>
      <c r="AE67" s="141"/>
      <c r="AF67" s="141"/>
      <c r="AG67" s="141"/>
      <c r="AH67" s="141"/>
      <c r="AI67" s="141"/>
      <c r="AJ67" s="143"/>
      <c r="AK67" s="141"/>
    </row>
    <row r="68" spans="1:37" ht="12.75" customHeight="1" x14ac:dyDescent="0.25">
      <c r="A68" s="852" t="str">
        <f>'CARGAR datos'!E18</f>
        <v>-</v>
      </c>
      <c r="B68" s="853"/>
      <c r="C68" s="853"/>
      <c r="D68" s="853"/>
      <c r="E68" s="853"/>
      <c r="F68" s="853"/>
      <c r="G68" s="853"/>
      <c r="H68" s="853"/>
      <c r="I68" s="854"/>
      <c r="J68" s="911" t="str">
        <f>'CARGAR datos'!E8</f>
        <v>-</v>
      </c>
      <c r="K68" s="853"/>
      <c r="L68" s="853"/>
      <c r="M68" s="853"/>
      <c r="N68" s="853"/>
      <c r="O68" s="853"/>
      <c r="P68" s="853"/>
      <c r="Q68" s="853"/>
      <c r="R68" s="854"/>
      <c r="S68" s="142"/>
      <c r="T68" s="141"/>
      <c r="U68" s="141"/>
      <c r="V68" s="141"/>
      <c r="W68" s="141"/>
      <c r="X68" s="141"/>
      <c r="Y68" s="141"/>
      <c r="Z68" s="141"/>
      <c r="AA68" s="143"/>
      <c r="AB68" s="142"/>
      <c r="AC68" s="141"/>
      <c r="AD68" s="141"/>
      <c r="AE68" s="141"/>
      <c r="AF68" s="141"/>
      <c r="AG68" s="141"/>
      <c r="AH68" s="141"/>
      <c r="AI68" s="141"/>
      <c r="AJ68" s="143"/>
      <c r="AK68" s="141"/>
    </row>
    <row r="69" spans="1:37" ht="12.75" customHeight="1" x14ac:dyDescent="0.25">
      <c r="A69" s="142"/>
      <c r="B69" s="141"/>
      <c r="C69" s="859" t="str">
        <f>'CARGAR datos'!E23</f>
        <v>-</v>
      </c>
      <c r="D69" s="859"/>
      <c r="E69" s="859"/>
      <c r="F69" s="859"/>
      <c r="G69" s="859"/>
      <c r="H69" s="141"/>
      <c r="I69" s="143"/>
      <c r="J69" s="156"/>
      <c r="K69" s="856" t="str">
        <f>'CARGAR datos'!E9</f>
        <v>-</v>
      </c>
      <c r="L69" s="856"/>
      <c r="M69" s="856"/>
      <c r="N69" s="856"/>
      <c r="O69" s="856"/>
      <c r="P69" s="856"/>
      <c r="Q69" s="856"/>
      <c r="R69" s="158"/>
      <c r="S69" s="142"/>
      <c r="T69" s="141"/>
      <c r="U69" s="141"/>
      <c r="V69" s="141"/>
      <c r="W69" s="141"/>
      <c r="X69" s="141"/>
      <c r="Y69" s="141"/>
      <c r="Z69" s="141"/>
      <c r="AA69" s="143"/>
      <c r="AB69" s="142"/>
      <c r="AC69" s="141"/>
      <c r="AD69" s="141"/>
      <c r="AE69" s="141"/>
      <c r="AF69" s="141"/>
      <c r="AG69" s="141"/>
      <c r="AH69" s="141"/>
      <c r="AI69" s="141"/>
      <c r="AJ69" s="143"/>
      <c r="AK69" s="141"/>
    </row>
    <row r="70" spans="1:37" ht="12.75" customHeight="1" thickBot="1" x14ac:dyDescent="0.3">
      <c r="A70" s="145"/>
      <c r="B70" s="169" t="s">
        <v>325</v>
      </c>
      <c r="C70" s="146"/>
      <c r="D70" s="146"/>
      <c r="E70" s="860">
        <f>'CARGAR datos'!Z23</f>
        <v>45275</v>
      </c>
      <c r="F70" s="858"/>
      <c r="G70" s="858"/>
      <c r="H70" s="858"/>
      <c r="I70" s="147"/>
      <c r="J70" s="145"/>
      <c r="K70" s="169" t="s">
        <v>325</v>
      </c>
      <c r="L70" s="146"/>
      <c r="M70" s="146"/>
      <c r="N70" s="860">
        <f>'CARGAR datos'!Z23</f>
        <v>45275</v>
      </c>
      <c r="O70" s="858"/>
      <c r="P70" s="858"/>
      <c r="Q70" s="858"/>
      <c r="R70" s="147"/>
      <c r="S70" s="145"/>
      <c r="T70" s="169" t="s">
        <v>325</v>
      </c>
      <c r="U70" s="146"/>
      <c r="V70" s="146"/>
      <c r="W70" s="910"/>
      <c r="X70" s="910"/>
      <c r="Y70" s="910"/>
      <c r="Z70" s="910"/>
      <c r="AA70" s="147"/>
      <c r="AB70" s="145"/>
      <c r="AC70" s="169" t="s">
        <v>325</v>
      </c>
      <c r="AD70" s="146"/>
      <c r="AE70" s="146"/>
      <c r="AF70" s="858"/>
      <c r="AG70" s="858"/>
      <c r="AH70" s="858"/>
      <c r="AI70" s="858"/>
      <c r="AJ70" s="147"/>
      <c r="AK70" s="141"/>
    </row>
    <row r="71" spans="1:37" x14ac:dyDescent="0.25">
      <c r="A71" s="141"/>
      <c r="B71" s="141"/>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141"/>
      <c r="AB71" s="141"/>
      <c r="AC71" s="141"/>
      <c r="AD71" s="141"/>
      <c r="AE71" s="141"/>
      <c r="AF71" s="141"/>
      <c r="AG71" s="141"/>
      <c r="AH71" s="141"/>
      <c r="AI71" s="141"/>
      <c r="AJ71" s="141"/>
      <c r="AK71" s="141"/>
    </row>
  </sheetData>
  <sheetProtection algorithmName="SHA-512" hashValue="QjaZd1f+1eelY7dpcQ7xU0W/UlfG+Pc7y4vUjsckGcHHBPk3mT4sqqyLSiG+40NsJx7IXH6yExOyMuAI80Akeg==" saltValue="vPuAgHw3XB/l5Wo1g0aPsw==" spinCount="100000" sheet="1" selectLockedCells="1"/>
  <mergeCells count="115">
    <mergeCell ref="L8:AF8"/>
    <mergeCell ref="AH8:AJ8"/>
    <mergeCell ref="J9:K9"/>
    <mergeCell ref="L9:O9"/>
    <mergeCell ref="P9:T9"/>
    <mergeCell ref="U9:X9"/>
    <mergeCell ref="Y9:AA9"/>
    <mergeCell ref="AB9:AE9"/>
    <mergeCell ref="A1:I11"/>
    <mergeCell ref="J1:S1"/>
    <mergeCell ref="T1:AJ1"/>
    <mergeCell ref="J2:AJ3"/>
    <mergeCell ref="J4:AJ5"/>
    <mergeCell ref="M7:N7"/>
    <mergeCell ref="Q7:R7"/>
    <mergeCell ref="V7:W7"/>
    <mergeCell ref="AA7:AB7"/>
    <mergeCell ref="AE7:AJ7"/>
    <mergeCell ref="A12:AB13"/>
    <mergeCell ref="AC12:AJ12"/>
    <mergeCell ref="AC13:AF13"/>
    <mergeCell ref="AG13:AJ13"/>
    <mergeCell ref="AC14:AF14"/>
    <mergeCell ref="AG14:AJ14"/>
    <mergeCell ref="J10:K10"/>
    <mergeCell ref="L10:W10"/>
    <mergeCell ref="Y10:AJ10"/>
    <mergeCell ref="J11:O11"/>
    <mergeCell ref="P11:R11"/>
    <mergeCell ref="W11:Y11"/>
    <mergeCell ref="AB11:AE11"/>
    <mergeCell ref="AC18:AF18"/>
    <mergeCell ref="AG18:AJ18"/>
    <mergeCell ref="AC19:AF19"/>
    <mergeCell ref="AG19:AJ19"/>
    <mergeCell ref="AC20:AF20"/>
    <mergeCell ref="AG20:AJ20"/>
    <mergeCell ref="AC15:AF15"/>
    <mergeCell ref="AG15:AJ15"/>
    <mergeCell ref="AC16:AF16"/>
    <mergeCell ref="AG16:AJ16"/>
    <mergeCell ref="AC17:AF17"/>
    <mergeCell ref="AG17:AJ17"/>
    <mergeCell ref="AC25:AF25"/>
    <mergeCell ref="AG25:AJ25"/>
    <mergeCell ref="AC26:AF26"/>
    <mergeCell ref="AG26:AJ26"/>
    <mergeCell ref="AC27:AF27"/>
    <mergeCell ref="AG27:AJ27"/>
    <mergeCell ref="AC21:AF21"/>
    <mergeCell ref="AG21:AJ21"/>
    <mergeCell ref="A22:AJ22"/>
    <mergeCell ref="AC23:AF23"/>
    <mergeCell ref="AG23:AJ23"/>
    <mergeCell ref="AC24:AF24"/>
    <mergeCell ref="AG24:AJ24"/>
    <mergeCell ref="AC32:AF32"/>
    <mergeCell ref="AG32:AJ32"/>
    <mergeCell ref="A33:AA34"/>
    <mergeCell ref="AB33:AG33"/>
    <mergeCell ref="AH33:AJ34"/>
    <mergeCell ref="AB34:AD34"/>
    <mergeCell ref="AE34:AG34"/>
    <mergeCell ref="AC28:AF28"/>
    <mergeCell ref="AG28:AJ28"/>
    <mergeCell ref="A29:AJ29"/>
    <mergeCell ref="AC30:AF30"/>
    <mergeCell ref="AG30:AJ30"/>
    <mergeCell ref="AC31:AF31"/>
    <mergeCell ref="AG31:AJ31"/>
    <mergeCell ref="AB37:AD37"/>
    <mergeCell ref="AE37:AG37"/>
    <mergeCell ref="AH37:AI37"/>
    <mergeCell ref="AB38:AD38"/>
    <mergeCell ref="AE38:AG38"/>
    <mergeCell ref="AH38:AI38"/>
    <mergeCell ref="AB35:AD35"/>
    <mergeCell ref="AE35:AG35"/>
    <mergeCell ref="AH35:AI35"/>
    <mergeCell ref="AB36:AD36"/>
    <mergeCell ref="AE36:AG36"/>
    <mergeCell ref="AH36:AI36"/>
    <mergeCell ref="AB42:AD42"/>
    <mergeCell ref="AE42:AG42"/>
    <mergeCell ref="AH42:AI42"/>
    <mergeCell ref="H44:N44"/>
    <mergeCell ref="Z44:AJ44"/>
    <mergeCell ref="F46:K46"/>
    <mergeCell ref="O46:S46"/>
    <mergeCell ref="X46:AG46"/>
    <mergeCell ref="A39:AA39"/>
    <mergeCell ref="AB40:AD40"/>
    <mergeCell ref="AE40:AG40"/>
    <mergeCell ref="AH41:AI41"/>
    <mergeCell ref="AB41:AD41"/>
    <mergeCell ref="AE41:AG41"/>
    <mergeCell ref="AH40:AI40"/>
    <mergeCell ref="W70:Z70"/>
    <mergeCell ref="AF70:AI70"/>
    <mergeCell ref="C69:G69"/>
    <mergeCell ref="K69:Q69"/>
    <mergeCell ref="E70:H70"/>
    <mergeCell ref="N70:Q70"/>
    <mergeCell ref="F48:K48"/>
    <mergeCell ref="O48:S48"/>
    <mergeCell ref="X48:AG48"/>
    <mergeCell ref="H50:AI51"/>
    <mergeCell ref="A61:I62"/>
    <mergeCell ref="J61:R62"/>
    <mergeCell ref="S61:AA62"/>
    <mergeCell ref="AB61:AJ62"/>
    <mergeCell ref="A68:I68"/>
    <mergeCell ref="J68:R68"/>
    <mergeCell ref="J63:R67"/>
    <mergeCell ref="A63:I67"/>
  </mergeCells>
  <conditionalFormatting sqref="E70:H70">
    <cfRule type="cellIs" dxfId="37" priority="2" stopIfTrue="1" operator="equal">
      <formula>#REF!</formula>
    </cfRule>
  </conditionalFormatting>
  <conditionalFormatting sqref="M7:N7 Q7:R7 V7:W7 AA7:AB7 AE7 L8 Y9 W11 AB11 A63 A68 J68 C69:G69 K69:Q69">
    <cfRule type="cellIs" dxfId="36" priority="3" stopIfTrue="1" operator="equal">
      <formula>0</formula>
    </cfRule>
  </conditionalFormatting>
  <conditionalFormatting sqref="N70:Q70">
    <cfRule type="cellIs" dxfId="35" priority="1" stopIfTrue="1" operator="equal">
      <formula>#REF!</formula>
    </cfRule>
  </conditionalFormatting>
  <printOptions horizontalCentered="1" verticalCentered="1"/>
  <pageMargins left="0.59055118110236227" right="0.23622047244094491" top="0.51181102362204722" bottom="0.62992125984251968" header="0.43307086614173229" footer="0.31496062992125984"/>
  <pageSetup paperSize="5" scale="8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E3443-C2A8-4099-841A-84FC4535786F}">
  <sheetPr codeName="Hoja7">
    <tabColor rgb="FF92D050"/>
  </sheetPr>
  <dimension ref="A1:AK69"/>
  <sheetViews>
    <sheetView showGridLines="0" showRowColHeaders="0" showRuler="0" view="pageLayout" zoomScaleNormal="100" workbookViewId="0">
      <selection activeCell="J6" sqref="J6:AJ8"/>
    </sheetView>
  </sheetViews>
  <sheetFormatPr baseColWidth="10" defaultRowHeight="15" x14ac:dyDescent="0.25"/>
  <cols>
    <col min="1" max="36" width="2.7109375" customWidth="1"/>
  </cols>
  <sheetData>
    <row r="1" spans="1:37" ht="12.95" customHeight="1" thickBot="1" x14ac:dyDescent="0.3">
      <c r="A1" s="879" t="e" vm="6">
        <v>#VALUE!</v>
      </c>
      <c r="B1" s="880"/>
      <c r="C1" s="880"/>
      <c r="D1" s="880"/>
      <c r="E1" s="880"/>
      <c r="F1" s="880"/>
      <c r="G1" s="880"/>
      <c r="H1" s="880"/>
      <c r="I1" s="881"/>
      <c r="J1" s="888"/>
      <c r="K1" s="889"/>
      <c r="L1" s="889"/>
      <c r="M1" s="889"/>
      <c r="N1" s="889"/>
      <c r="O1" s="889"/>
      <c r="P1" s="889"/>
      <c r="Q1" s="889"/>
      <c r="R1" s="889"/>
      <c r="S1" s="890"/>
      <c r="T1" s="891" t="s">
        <v>373</v>
      </c>
      <c r="U1" s="889"/>
      <c r="V1" s="889"/>
      <c r="W1" s="889"/>
      <c r="X1" s="889"/>
      <c r="Y1" s="889"/>
      <c r="Z1" s="889"/>
      <c r="AA1" s="889"/>
      <c r="AB1" s="889"/>
      <c r="AC1" s="889"/>
      <c r="AD1" s="889"/>
      <c r="AE1" s="889"/>
      <c r="AF1" s="889"/>
      <c r="AG1" s="889"/>
      <c r="AH1" s="889"/>
      <c r="AI1" s="889"/>
      <c r="AJ1" s="890"/>
      <c r="AK1" s="141"/>
    </row>
    <row r="2" spans="1:37" ht="12.95" customHeight="1" x14ac:dyDescent="0.25">
      <c r="A2" s="882"/>
      <c r="B2" s="883"/>
      <c r="C2" s="883"/>
      <c r="D2" s="883"/>
      <c r="E2" s="883"/>
      <c r="F2" s="883"/>
      <c r="G2" s="883"/>
      <c r="H2" s="883"/>
      <c r="I2" s="884"/>
      <c r="J2" s="526" t="s">
        <v>272</v>
      </c>
      <c r="K2" s="892"/>
      <c r="L2" s="892"/>
      <c r="M2" s="892"/>
      <c r="N2" s="892"/>
      <c r="O2" s="892"/>
      <c r="P2" s="892"/>
      <c r="Q2" s="892"/>
      <c r="R2" s="892"/>
      <c r="S2" s="892"/>
      <c r="T2" s="892"/>
      <c r="U2" s="892"/>
      <c r="V2" s="892"/>
      <c r="W2" s="892"/>
      <c r="X2" s="892"/>
      <c r="Y2" s="892"/>
      <c r="Z2" s="892"/>
      <c r="AA2" s="892"/>
      <c r="AB2" s="892"/>
      <c r="AC2" s="892"/>
      <c r="AD2" s="892"/>
      <c r="AE2" s="892"/>
      <c r="AF2" s="892"/>
      <c r="AG2" s="892"/>
      <c r="AH2" s="892"/>
      <c r="AI2" s="892"/>
      <c r="AJ2" s="893"/>
      <c r="AK2" s="144"/>
    </row>
    <row r="3" spans="1:37" ht="12.95" customHeight="1" x14ac:dyDescent="0.25">
      <c r="A3" s="882"/>
      <c r="B3" s="883"/>
      <c r="C3" s="883"/>
      <c r="D3" s="883"/>
      <c r="E3" s="883"/>
      <c r="F3" s="883"/>
      <c r="G3" s="883"/>
      <c r="H3" s="883"/>
      <c r="I3" s="884"/>
      <c r="J3" s="894"/>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895"/>
      <c r="AJ3" s="896"/>
      <c r="AK3" s="144"/>
    </row>
    <row r="4" spans="1:37" ht="12.95" customHeight="1" x14ac:dyDescent="0.25">
      <c r="A4" s="882"/>
      <c r="B4" s="883"/>
      <c r="C4" s="883"/>
      <c r="D4" s="883"/>
      <c r="E4" s="883"/>
      <c r="F4" s="883"/>
      <c r="G4" s="883"/>
      <c r="H4" s="883"/>
      <c r="I4" s="884"/>
      <c r="J4" s="894"/>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6"/>
      <c r="AK4" s="144"/>
    </row>
    <row r="5" spans="1:37" ht="12.95" customHeight="1" thickBot="1" x14ac:dyDescent="0.3">
      <c r="A5" s="882"/>
      <c r="B5" s="883"/>
      <c r="C5" s="883"/>
      <c r="D5" s="883"/>
      <c r="E5" s="883"/>
      <c r="F5" s="883"/>
      <c r="G5" s="883"/>
      <c r="H5" s="883"/>
      <c r="I5" s="884"/>
      <c r="J5" s="897"/>
      <c r="K5" s="898"/>
      <c r="L5" s="898"/>
      <c r="M5" s="898"/>
      <c r="N5" s="898"/>
      <c r="O5" s="898"/>
      <c r="P5" s="898"/>
      <c r="Q5" s="898"/>
      <c r="R5" s="898"/>
      <c r="S5" s="898"/>
      <c r="T5" s="898"/>
      <c r="U5" s="898"/>
      <c r="V5" s="898"/>
      <c r="W5" s="898"/>
      <c r="X5" s="898"/>
      <c r="Y5" s="898"/>
      <c r="Z5" s="898"/>
      <c r="AA5" s="898"/>
      <c r="AB5" s="898"/>
      <c r="AC5" s="898"/>
      <c r="AD5" s="898"/>
      <c r="AE5" s="898"/>
      <c r="AF5" s="898"/>
      <c r="AG5" s="898"/>
      <c r="AH5" s="898"/>
      <c r="AI5" s="898"/>
      <c r="AJ5" s="899"/>
      <c r="AK5" s="144"/>
    </row>
    <row r="6" spans="1:37" ht="12.95" customHeight="1" x14ac:dyDescent="0.25">
      <c r="A6" s="882"/>
      <c r="B6" s="883"/>
      <c r="C6" s="883"/>
      <c r="D6" s="883"/>
      <c r="E6" s="883"/>
      <c r="F6" s="883"/>
      <c r="G6" s="883"/>
      <c r="H6" s="883"/>
      <c r="I6" s="884"/>
      <c r="J6" s="900" t="s">
        <v>273</v>
      </c>
      <c r="K6" s="901"/>
      <c r="L6" s="901"/>
      <c r="M6" s="901"/>
      <c r="N6" s="901"/>
      <c r="O6" s="901"/>
      <c r="P6" s="901"/>
      <c r="Q6" s="901"/>
      <c r="R6" s="901"/>
      <c r="S6" s="901"/>
      <c r="T6" s="901"/>
      <c r="U6" s="901"/>
      <c r="V6" s="901"/>
      <c r="W6" s="901"/>
      <c r="X6" s="901"/>
      <c r="Y6" s="901"/>
      <c r="Z6" s="901"/>
      <c r="AA6" s="901"/>
      <c r="AB6" s="901"/>
      <c r="AC6" s="901"/>
      <c r="AD6" s="901"/>
      <c r="AE6" s="901"/>
      <c r="AF6" s="901"/>
      <c r="AG6" s="901"/>
      <c r="AH6" s="901"/>
      <c r="AI6" s="901"/>
      <c r="AJ6" s="902"/>
      <c r="AK6" s="144"/>
    </row>
    <row r="7" spans="1:37" ht="12.95" customHeight="1" x14ac:dyDescent="0.25">
      <c r="A7" s="882"/>
      <c r="B7" s="883"/>
      <c r="C7" s="883"/>
      <c r="D7" s="883"/>
      <c r="E7" s="883"/>
      <c r="F7" s="883"/>
      <c r="G7" s="883"/>
      <c r="H7" s="883"/>
      <c r="I7" s="884"/>
      <c r="J7" s="903"/>
      <c r="K7" s="904"/>
      <c r="L7" s="904"/>
      <c r="M7" s="904"/>
      <c r="N7" s="904"/>
      <c r="O7" s="904"/>
      <c r="P7" s="904"/>
      <c r="Q7" s="904"/>
      <c r="R7" s="904"/>
      <c r="S7" s="904"/>
      <c r="T7" s="904"/>
      <c r="U7" s="904"/>
      <c r="V7" s="904"/>
      <c r="W7" s="904"/>
      <c r="X7" s="904"/>
      <c r="Y7" s="904"/>
      <c r="Z7" s="904"/>
      <c r="AA7" s="904"/>
      <c r="AB7" s="904"/>
      <c r="AC7" s="904"/>
      <c r="AD7" s="904"/>
      <c r="AE7" s="904"/>
      <c r="AF7" s="904"/>
      <c r="AG7" s="904"/>
      <c r="AH7" s="904"/>
      <c r="AI7" s="904"/>
      <c r="AJ7" s="905"/>
      <c r="AK7" s="144"/>
    </row>
    <row r="8" spans="1:37" ht="12.95" customHeight="1" thickBot="1" x14ac:dyDescent="0.3">
      <c r="A8" s="882"/>
      <c r="B8" s="883"/>
      <c r="C8" s="883"/>
      <c r="D8" s="883"/>
      <c r="E8" s="883"/>
      <c r="F8" s="883"/>
      <c r="G8" s="883"/>
      <c r="H8" s="883"/>
      <c r="I8" s="884"/>
      <c r="J8" s="906"/>
      <c r="K8" s="907"/>
      <c r="L8" s="907"/>
      <c r="M8" s="907"/>
      <c r="N8" s="907"/>
      <c r="O8" s="907"/>
      <c r="P8" s="907"/>
      <c r="Q8" s="907"/>
      <c r="R8" s="907"/>
      <c r="S8" s="907"/>
      <c r="T8" s="907"/>
      <c r="U8" s="907"/>
      <c r="V8" s="907"/>
      <c r="W8" s="907"/>
      <c r="X8" s="907"/>
      <c r="Y8" s="907"/>
      <c r="Z8" s="907"/>
      <c r="AA8" s="907"/>
      <c r="AB8" s="907"/>
      <c r="AC8" s="907"/>
      <c r="AD8" s="907"/>
      <c r="AE8" s="907"/>
      <c r="AF8" s="907"/>
      <c r="AG8" s="907"/>
      <c r="AH8" s="907"/>
      <c r="AI8" s="907"/>
      <c r="AJ8" s="908"/>
      <c r="AK8" s="144"/>
    </row>
    <row r="9" spans="1:37" ht="12.95" customHeight="1" x14ac:dyDescent="0.25">
      <c r="A9" s="882"/>
      <c r="B9" s="883"/>
      <c r="C9" s="883"/>
      <c r="D9" s="883"/>
      <c r="E9" s="883"/>
      <c r="F9" s="883"/>
      <c r="G9" s="883"/>
      <c r="H9" s="883"/>
      <c r="I9" s="884"/>
      <c r="J9" s="909" t="s">
        <v>274</v>
      </c>
      <c r="K9" s="901"/>
      <c r="L9" s="901"/>
      <c r="M9" s="901"/>
      <c r="N9" s="901"/>
      <c r="O9" s="901"/>
      <c r="P9" s="901"/>
      <c r="Q9" s="901"/>
      <c r="R9" s="901"/>
      <c r="S9" s="901"/>
      <c r="T9" s="901"/>
      <c r="U9" s="901"/>
      <c r="V9" s="901"/>
      <c r="W9" s="901"/>
      <c r="X9" s="901"/>
      <c r="Y9" s="901"/>
      <c r="Z9" s="901"/>
      <c r="AA9" s="901"/>
      <c r="AB9" s="901"/>
      <c r="AC9" s="901"/>
      <c r="AD9" s="901"/>
      <c r="AE9" s="901"/>
      <c r="AF9" s="901"/>
      <c r="AG9" s="901"/>
      <c r="AH9" s="901"/>
      <c r="AI9" s="901"/>
      <c r="AJ9" s="902"/>
      <c r="AK9" s="141"/>
    </row>
    <row r="10" spans="1:37" ht="12.95" customHeight="1" x14ac:dyDescent="0.25">
      <c r="A10" s="882"/>
      <c r="B10" s="883"/>
      <c r="C10" s="883"/>
      <c r="D10" s="883"/>
      <c r="E10" s="883"/>
      <c r="F10" s="883"/>
      <c r="G10" s="883"/>
      <c r="H10" s="883"/>
      <c r="I10" s="884"/>
      <c r="J10" s="903"/>
      <c r="K10" s="904"/>
      <c r="L10" s="904"/>
      <c r="M10" s="904"/>
      <c r="N10" s="904"/>
      <c r="O10" s="904"/>
      <c r="P10" s="904"/>
      <c r="Q10" s="904"/>
      <c r="R10" s="904"/>
      <c r="S10" s="904"/>
      <c r="T10" s="904"/>
      <c r="U10" s="904"/>
      <c r="V10" s="904"/>
      <c r="W10" s="904"/>
      <c r="X10" s="904"/>
      <c r="Y10" s="904"/>
      <c r="Z10" s="904"/>
      <c r="AA10" s="904"/>
      <c r="AB10" s="904"/>
      <c r="AC10" s="904"/>
      <c r="AD10" s="904"/>
      <c r="AE10" s="904"/>
      <c r="AF10" s="904"/>
      <c r="AG10" s="904"/>
      <c r="AH10" s="904"/>
      <c r="AI10" s="904"/>
      <c r="AJ10" s="905"/>
      <c r="AK10" s="141"/>
    </row>
    <row r="11" spans="1:37" ht="12.95" customHeight="1" thickBot="1" x14ac:dyDescent="0.3">
      <c r="A11" s="885"/>
      <c r="B11" s="886"/>
      <c r="C11" s="886"/>
      <c r="D11" s="886"/>
      <c r="E11" s="886"/>
      <c r="F11" s="886"/>
      <c r="G11" s="886"/>
      <c r="H11" s="886"/>
      <c r="I11" s="887"/>
      <c r="J11" s="906"/>
      <c r="K11" s="907"/>
      <c r="L11" s="907"/>
      <c r="M11" s="907"/>
      <c r="N11" s="907"/>
      <c r="O11" s="907"/>
      <c r="P11" s="907"/>
      <c r="Q11" s="907"/>
      <c r="R11" s="907"/>
      <c r="S11" s="907"/>
      <c r="T11" s="907"/>
      <c r="U11" s="907"/>
      <c r="V11" s="907"/>
      <c r="W11" s="907"/>
      <c r="X11" s="907"/>
      <c r="Y11" s="907"/>
      <c r="Z11" s="907"/>
      <c r="AA11" s="907"/>
      <c r="AB11" s="907"/>
      <c r="AC11" s="907"/>
      <c r="AD11" s="907"/>
      <c r="AE11" s="907"/>
      <c r="AF11" s="907"/>
      <c r="AG11" s="907"/>
      <c r="AH11" s="907"/>
      <c r="AI11" s="907"/>
      <c r="AJ11" s="908"/>
      <c r="AK11" s="141"/>
    </row>
    <row r="12" spans="1:37" ht="12.75" customHeight="1" x14ac:dyDescent="0.25">
      <c r="A12" s="135"/>
      <c r="B12" s="136"/>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c r="AD12" s="136"/>
      <c r="AE12" s="136"/>
      <c r="AF12" s="136"/>
      <c r="AG12" s="136"/>
      <c r="AH12" s="136"/>
      <c r="AI12" s="136"/>
      <c r="AJ12" s="137"/>
      <c r="AK12" s="141"/>
    </row>
    <row r="13" spans="1:37" ht="12.75" customHeight="1" x14ac:dyDescent="0.25">
      <c r="A13" s="142" t="s">
        <v>275</v>
      </c>
      <c r="B13" s="141"/>
      <c r="C13" s="148"/>
      <c r="D13" s="141"/>
      <c r="E13" s="141"/>
      <c r="F13" s="873" t="str">
        <f>'CARGAR datos'!E18</f>
        <v>-</v>
      </c>
      <c r="G13" s="873"/>
      <c r="H13" s="873"/>
      <c r="I13" s="873"/>
      <c r="J13" s="873"/>
      <c r="K13" s="873"/>
      <c r="L13" s="873"/>
      <c r="M13" s="873"/>
      <c r="N13" s="873"/>
      <c r="O13" s="873"/>
      <c r="P13" s="873"/>
      <c r="Q13" s="873"/>
      <c r="R13" s="873"/>
      <c r="S13" s="873"/>
      <c r="T13" s="141" t="s">
        <v>276</v>
      </c>
      <c r="U13" s="141"/>
      <c r="V13" s="141"/>
      <c r="W13" s="148"/>
      <c r="X13" s="873" t="str">
        <f>'CARGAR datos'!E19</f>
        <v>-</v>
      </c>
      <c r="Y13" s="873"/>
      <c r="Z13" s="873"/>
      <c r="AA13" s="873"/>
      <c r="AB13" s="873"/>
      <c r="AC13" s="873"/>
      <c r="AD13" s="141" t="s">
        <v>277</v>
      </c>
      <c r="AE13" s="141"/>
      <c r="AF13" s="141"/>
      <c r="AG13" s="141"/>
      <c r="AH13" s="141"/>
      <c r="AI13" s="141"/>
      <c r="AJ13" s="143"/>
      <c r="AK13" s="141"/>
    </row>
    <row r="14" spans="1:37" ht="12.75" customHeight="1" x14ac:dyDescent="0.25">
      <c r="A14" s="142"/>
      <c r="B14" s="141"/>
      <c r="C14" s="141"/>
      <c r="D14" s="141"/>
      <c r="E14" s="141"/>
      <c r="F14" s="141"/>
      <c r="G14" s="141"/>
      <c r="H14" s="141"/>
      <c r="I14" s="141"/>
      <c r="J14" s="141"/>
      <c r="K14" s="141"/>
      <c r="L14" s="141"/>
      <c r="M14" s="141"/>
      <c r="N14" s="141"/>
      <c r="O14" s="141"/>
      <c r="P14" s="141"/>
      <c r="Q14" s="141"/>
      <c r="R14" s="141"/>
      <c r="S14" s="141"/>
      <c r="T14" s="141"/>
      <c r="U14" s="141"/>
      <c r="V14" s="141"/>
      <c r="W14" s="141"/>
      <c r="X14" s="141"/>
      <c r="Y14" s="141"/>
      <c r="Z14" s="141"/>
      <c r="AA14" s="141"/>
      <c r="AB14" s="141"/>
      <c r="AC14" s="141"/>
      <c r="AD14" s="141"/>
      <c r="AE14" s="141"/>
      <c r="AF14" s="141"/>
      <c r="AG14" s="141"/>
      <c r="AH14" s="141"/>
      <c r="AI14" s="141"/>
      <c r="AJ14" s="143"/>
      <c r="AK14" s="141"/>
    </row>
    <row r="15" spans="1:37" ht="12.75" customHeight="1" x14ac:dyDescent="0.25">
      <c r="A15" s="142" t="s">
        <v>278</v>
      </c>
      <c r="B15" s="141"/>
      <c r="C15" s="141"/>
      <c r="D15" s="141"/>
      <c r="E15" s="141"/>
      <c r="F15" s="141"/>
      <c r="G15" s="141"/>
      <c r="H15" s="873" t="str">
        <f>'CARGAR datos'!E22</f>
        <v>-</v>
      </c>
      <c r="I15" s="873"/>
      <c r="J15" s="873"/>
      <c r="K15" s="873"/>
      <c r="L15" s="873"/>
      <c r="M15" s="873"/>
      <c r="N15" s="873"/>
      <c r="O15" s="873"/>
      <c r="P15" s="873"/>
      <c r="Q15" s="873"/>
      <c r="R15" s="873"/>
      <c r="S15" s="873"/>
      <c r="T15" s="873"/>
      <c r="U15" s="873"/>
      <c r="V15" s="873"/>
      <c r="W15" s="141" t="s">
        <v>279</v>
      </c>
      <c r="X15" s="141"/>
      <c r="Y15" s="141"/>
      <c r="Z15" s="141"/>
      <c r="AA15" s="873" t="str">
        <f>'CARGAR datos'!E23</f>
        <v>-</v>
      </c>
      <c r="AB15" s="873"/>
      <c r="AC15" s="873"/>
      <c r="AD15" s="873"/>
      <c r="AE15" s="873"/>
      <c r="AF15" s="141" t="s">
        <v>280</v>
      </c>
      <c r="AG15" s="141"/>
      <c r="AH15" s="141"/>
      <c r="AI15" s="141"/>
      <c r="AJ15" s="143"/>
      <c r="AK15" s="141"/>
    </row>
    <row r="16" spans="1:37" ht="12.75" customHeight="1" x14ac:dyDescent="0.25">
      <c r="A16" s="142"/>
      <c r="B16" s="141"/>
      <c r="C16" s="141"/>
      <c r="D16" s="141"/>
      <c r="E16" s="141"/>
      <c r="F16" s="141"/>
      <c r="G16" s="141"/>
      <c r="H16" s="141"/>
      <c r="I16" s="141"/>
      <c r="J16" s="141"/>
      <c r="K16" s="141"/>
      <c r="L16" s="141"/>
      <c r="M16" s="141"/>
      <c r="N16" s="141"/>
      <c r="O16" s="141"/>
      <c r="P16" s="141"/>
      <c r="Q16" s="141"/>
      <c r="R16" s="141"/>
      <c r="S16" s="141"/>
      <c r="T16" s="141"/>
      <c r="U16" s="141"/>
      <c r="V16" s="141"/>
      <c r="W16" s="141"/>
      <c r="X16" s="141"/>
      <c r="Y16" s="141"/>
      <c r="Z16" s="141"/>
      <c r="AA16" s="141"/>
      <c r="AB16" s="141"/>
      <c r="AC16" s="141"/>
      <c r="AD16" s="141"/>
      <c r="AE16" s="141"/>
      <c r="AF16" s="141"/>
      <c r="AG16" s="141"/>
      <c r="AH16" s="141"/>
      <c r="AI16" s="141"/>
      <c r="AJ16" s="143"/>
      <c r="AK16" s="141"/>
    </row>
    <row r="17" spans="1:37" ht="12.75" customHeight="1" x14ac:dyDescent="0.25">
      <c r="A17" s="142" t="s">
        <v>281</v>
      </c>
      <c r="B17" s="141"/>
      <c r="C17" s="141"/>
      <c r="D17" s="873" t="str">
        <f>'CARGAR datos'!K23</f>
        <v>-</v>
      </c>
      <c r="E17" s="873"/>
      <c r="F17" s="873"/>
      <c r="G17" s="141" t="s">
        <v>282</v>
      </c>
      <c r="H17" s="141"/>
      <c r="I17" s="141"/>
      <c r="J17" s="141"/>
      <c r="K17" s="141"/>
      <c r="L17" s="141"/>
      <c r="M17" s="141"/>
      <c r="N17" s="141"/>
      <c r="O17" s="875" t="str">
        <f>'CARGAR datos'!E21</f>
        <v>-</v>
      </c>
      <c r="P17" s="875"/>
      <c r="Q17" s="875"/>
      <c r="R17" s="875"/>
      <c r="S17" s="875"/>
      <c r="T17" s="875"/>
      <c r="U17" s="875"/>
      <c r="V17" s="875"/>
      <c r="W17" s="875"/>
      <c r="X17" s="875"/>
      <c r="Y17" s="875"/>
      <c r="Z17" s="875"/>
      <c r="AA17" s="875"/>
      <c r="AB17" s="875"/>
      <c r="AC17" s="141" t="s">
        <v>283</v>
      </c>
      <c r="AD17" s="873" t="str">
        <f>'CARGAR datos'!I21</f>
        <v>-</v>
      </c>
      <c r="AE17" s="873"/>
      <c r="AF17" s="873"/>
      <c r="AG17" s="141" t="s">
        <v>284</v>
      </c>
      <c r="AH17" s="141"/>
      <c r="AI17" s="873" t="str">
        <f>'CARGAR datos'!K21</f>
        <v>-</v>
      </c>
      <c r="AJ17" s="874"/>
      <c r="AK17" s="141"/>
    </row>
    <row r="18" spans="1:37" ht="12.75" customHeight="1" x14ac:dyDescent="0.25">
      <c r="A18" s="142"/>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c r="AB18" s="141"/>
      <c r="AC18" s="141"/>
      <c r="AD18" s="141"/>
      <c r="AE18" s="141"/>
      <c r="AF18" s="141"/>
      <c r="AG18" s="141"/>
      <c r="AH18" s="141"/>
      <c r="AI18" s="141"/>
      <c r="AJ18" s="143"/>
      <c r="AK18" s="141"/>
    </row>
    <row r="19" spans="1:37" ht="12.75" customHeight="1" x14ac:dyDescent="0.25">
      <c r="A19" s="142" t="s">
        <v>285</v>
      </c>
      <c r="B19" s="141"/>
      <c r="C19" s="873" t="str">
        <f>'CARGAR datos'!M21</f>
        <v>-</v>
      </c>
      <c r="D19" s="873"/>
      <c r="E19" s="141" t="s">
        <v>286</v>
      </c>
      <c r="F19" s="141"/>
      <c r="G19" s="141"/>
      <c r="H19" s="141"/>
      <c r="I19" s="141"/>
      <c r="J19" s="141"/>
      <c r="K19" s="875" t="str">
        <f>'CARGAR datos'!O21</f>
        <v>BAHIA BLANCA</v>
      </c>
      <c r="L19" s="875"/>
      <c r="M19" s="875"/>
      <c r="N19" s="875"/>
      <c r="O19" s="875"/>
      <c r="P19" s="875"/>
      <c r="Q19" s="875"/>
      <c r="R19" s="141" t="s">
        <v>287</v>
      </c>
      <c r="S19" s="141"/>
      <c r="T19" s="141"/>
      <c r="U19" s="141"/>
      <c r="V19" s="141"/>
      <c r="W19" s="875">
        <f>'CARGAR datos'!Q21</f>
        <v>8000</v>
      </c>
      <c r="X19" s="877"/>
      <c r="Y19" s="877"/>
      <c r="Z19" s="141" t="s">
        <v>288</v>
      </c>
      <c r="AA19" s="141"/>
      <c r="AB19" s="141"/>
      <c r="AC19" s="873" t="str">
        <f>'CARGAR datos'!M23</f>
        <v>-</v>
      </c>
      <c r="AD19" s="873"/>
      <c r="AE19" s="873"/>
      <c r="AF19" s="873"/>
      <c r="AG19" s="873"/>
      <c r="AH19" s="873"/>
      <c r="AI19" s="873"/>
      <c r="AJ19" s="874"/>
      <c r="AK19" s="148"/>
    </row>
    <row r="20" spans="1:37" ht="12.75" customHeight="1" x14ac:dyDescent="0.25">
      <c r="A20" s="142"/>
      <c r="B20" s="141"/>
      <c r="C20" s="141"/>
      <c r="D20" s="141"/>
      <c r="E20" s="141"/>
      <c r="F20" s="141"/>
      <c r="G20" s="141"/>
      <c r="H20" s="141"/>
      <c r="I20" s="141"/>
      <c r="J20" s="141"/>
      <c r="K20" s="141"/>
      <c r="L20" s="141"/>
      <c r="M20" s="141"/>
      <c r="N20" s="141"/>
      <c r="O20" s="141"/>
      <c r="P20" s="141"/>
      <c r="Q20" s="141"/>
      <c r="R20" s="141"/>
      <c r="S20" s="141"/>
      <c r="T20" s="141"/>
      <c r="U20" s="141"/>
      <c r="V20" s="141"/>
      <c r="W20" s="141"/>
      <c r="X20" s="141"/>
      <c r="Y20" s="141"/>
      <c r="Z20" s="141"/>
      <c r="AA20" s="141"/>
      <c r="AB20" s="141"/>
      <c r="AC20" s="141"/>
      <c r="AD20" s="141"/>
      <c r="AE20" s="141"/>
      <c r="AF20" s="141"/>
      <c r="AG20" s="141"/>
      <c r="AH20" s="141"/>
      <c r="AI20" s="141"/>
      <c r="AJ20" s="143"/>
      <c r="AK20" s="141"/>
    </row>
    <row r="21" spans="1:37" ht="12.75" customHeight="1" x14ac:dyDescent="0.25">
      <c r="A21" s="142" t="s">
        <v>289</v>
      </c>
      <c r="B21" s="141"/>
      <c r="C21" s="141"/>
      <c r="D21" s="141"/>
      <c r="E21" s="141"/>
      <c r="F21" s="141"/>
      <c r="G21" s="141"/>
      <c r="H21" s="141"/>
      <c r="I21" s="141"/>
      <c r="J21" s="141"/>
      <c r="K21" s="141"/>
      <c r="L21" s="141"/>
      <c r="M21" s="141"/>
      <c r="N21" s="141"/>
      <c r="O21" s="141"/>
      <c r="P21" s="141"/>
      <c r="Q21" s="141"/>
      <c r="R21" s="141"/>
      <c r="S21" s="141"/>
      <c r="T21" s="141"/>
      <c r="U21" s="141"/>
      <c r="V21" s="141"/>
      <c r="W21" s="141"/>
      <c r="X21" s="141"/>
      <c r="Y21" s="141"/>
      <c r="Z21" s="141"/>
      <c r="AA21" s="141"/>
      <c r="AB21" s="141"/>
      <c r="AC21" s="141"/>
      <c r="AD21" s="141"/>
      <c r="AE21" s="141"/>
      <c r="AF21" s="141"/>
      <c r="AG21" s="141"/>
      <c r="AH21" s="141"/>
      <c r="AI21" s="141"/>
      <c r="AJ21" s="143"/>
      <c r="AK21" s="141"/>
    </row>
    <row r="22" spans="1:37" ht="12.75" customHeight="1" x14ac:dyDescent="0.25">
      <c r="A22" s="142" t="s">
        <v>290</v>
      </c>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3"/>
      <c r="AK22" s="141"/>
    </row>
    <row r="23" spans="1:37" ht="12.75" customHeight="1" x14ac:dyDescent="0.25">
      <c r="A23" s="142" t="s">
        <v>291</v>
      </c>
      <c r="B23" s="141"/>
      <c r="C23" s="141"/>
      <c r="D23" s="141"/>
      <c r="E23" s="141"/>
      <c r="F23" s="141"/>
      <c r="G23" s="141"/>
      <c r="H23" s="141"/>
      <c r="I23" s="141"/>
      <c r="J23" s="141"/>
      <c r="K23" s="141"/>
      <c r="L23" s="141"/>
      <c r="M23" s="141"/>
      <c r="N23" s="141"/>
      <c r="O23" s="141"/>
      <c r="P23" s="141"/>
      <c r="Q23" s="141"/>
      <c r="R23" s="141"/>
      <c r="S23" s="141"/>
      <c r="T23" s="141"/>
      <c r="U23" s="141"/>
      <c r="V23" s="141"/>
      <c r="W23" s="141"/>
      <c r="X23" s="141"/>
      <c r="Y23" s="141"/>
      <c r="Z23" s="141"/>
      <c r="AA23" s="141"/>
      <c r="AB23" s="141"/>
      <c r="AC23" s="141"/>
      <c r="AD23" s="141"/>
      <c r="AE23" s="141"/>
      <c r="AF23" s="141"/>
      <c r="AG23" s="141"/>
      <c r="AH23" s="141"/>
      <c r="AI23" s="141"/>
      <c r="AJ23" s="143"/>
      <c r="AK23" s="141"/>
    </row>
    <row r="24" spans="1:37" ht="12.75" customHeight="1" thickBot="1" x14ac:dyDescent="0.3">
      <c r="A24" s="142"/>
      <c r="B24" s="141"/>
      <c r="C24" s="141"/>
      <c r="D24" s="141"/>
      <c r="E24" s="141"/>
      <c r="F24" s="141"/>
      <c r="G24" s="141"/>
      <c r="H24" s="141"/>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3"/>
      <c r="AK24" s="141"/>
    </row>
    <row r="25" spans="1:37" ht="12.75" customHeight="1" x14ac:dyDescent="0.25">
      <c r="A25" s="135"/>
      <c r="B25" s="153" t="s">
        <v>292</v>
      </c>
      <c r="C25" s="136"/>
      <c r="D25" s="136"/>
      <c r="E25" s="136"/>
      <c r="F25" s="136"/>
      <c r="G25" s="136"/>
      <c r="H25" s="136"/>
      <c r="I25" s="136"/>
      <c r="J25" s="136"/>
      <c r="K25" s="136"/>
      <c r="L25" s="136"/>
      <c r="M25" s="136"/>
      <c r="N25" s="136"/>
      <c r="O25" s="136"/>
      <c r="P25" s="136"/>
      <c r="Q25" s="136"/>
      <c r="R25" s="136"/>
      <c r="S25" s="136"/>
      <c r="T25" s="136"/>
      <c r="U25" s="136"/>
      <c r="V25" s="136"/>
      <c r="W25" s="136"/>
      <c r="X25" s="136"/>
      <c r="Y25" s="136"/>
      <c r="Z25" s="136"/>
      <c r="AA25" s="136"/>
      <c r="AB25" s="136"/>
      <c r="AC25" s="136"/>
      <c r="AD25" s="136"/>
      <c r="AE25" s="136"/>
      <c r="AF25" s="136"/>
      <c r="AG25" s="136"/>
      <c r="AH25" s="136"/>
      <c r="AI25" s="136"/>
      <c r="AJ25" s="137"/>
      <c r="AK25" s="141"/>
    </row>
    <row r="26" spans="1:37" ht="12.75" customHeight="1" x14ac:dyDescent="0.25">
      <c r="A26" s="142"/>
      <c r="B26" s="141"/>
      <c r="C26" s="141"/>
      <c r="D26" s="141"/>
      <c r="E26" s="141"/>
      <c r="F26" s="141"/>
      <c r="G26" s="141"/>
      <c r="H26" s="141"/>
      <c r="I26" s="141"/>
      <c r="J26" s="141"/>
      <c r="K26" s="141"/>
      <c r="L26" s="141"/>
      <c r="M26" s="141"/>
      <c r="N26" s="141"/>
      <c r="O26" s="141"/>
      <c r="P26" s="141"/>
      <c r="Q26" s="141"/>
      <c r="R26" s="141"/>
      <c r="S26" s="141"/>
      <c r="T26" s="141"/>
      <c r="U26" s="141"/>
      <c r="V26" s="141"/>
      <c r="W26" s="141"/>
      <c r="X26" s="141"/>
      <c r="Y26" s="141"/>
      <c r="Z26" s="141"/>
      <c r="AA26" s="141"/>
      <c r="AB26" s="141"/>
      <c r="AC26" s="141"/>
      <c r="AD26" s="141"/>
      <c r="AE26" s="141"/>
      <c r="AF26" s="141"/>
      <c r="AG26" s="141"/>
      <c r="AH26" s="141"/>
      <c r="AI26" s="141"/>
      <c r="AJ26" s="143"/>
      <c r="AK26" s="141"/>
    </row>
    <row r="27" spans="1:37" ht="12.75" customHeight="1" x14ac:dyDescent="0.25">
      <c r="A27" s="142" t="s">
        <v>293</v>
      </c>
      <c r="B27" s="141"/>
      <c r="C27" s="141"/>
      <c r="D27" s="141"/>
      <c r="E27" s="141"/>
      <c r="F27" s="141"/>
      <c r="G27" s="878" t="str">
        <f>'CARGAR datos'!E8</f>
        <v>-</v>
      </c>
      <c r="H27" s="875"/>
      <c r="I27" s="875"/>
      <c r="J27" s="875"/>
      <c r="K27" s="875"/>
      <c r="L27" s="875"/>
      <c r="M27" s="875"/>
      <c r="N27" s="875"/>
      <c r="O27" s="875"/>
      <c r="P27" s="875"/>
      <c r="Q27" s="875"/>
      <c r="R27" s="875"/>
      <c r="S27" s="875"/>
      <c r="T27" s="875"/>
      <c r="U27" s="875"/>
      <c r="V27" s="141" t="s">
        <v>276</v>
      </c>
      <c r="W27" s="141"/>
      <c r="X27" s="148"/>
      <c r="Y27" s="141"/>
      <c r="Z27" s="873" t="str">
        <f>'CARGAR datos'!E9</f>
        <v>-</v>
      </c>
      <c r="AA27" s="873"/>
      <c r="AB27" s="873"/>
      <c r="AC27" s="873"/>
      <c r="AD27" s="873"/>
      <c r="AE27" s="873"/>
      <c r="AF27" s="873"/>
      <c r="AG27" s="873"/>
      <c r="AH27" s="873"/>
      <c r="AI27" s="148"/>
      <c r="AJ27" s="143"/>
      <c r="AK27" s="141"/>
    </row>
    <row r="28" spans="1:37" ht="12.75" customHeight="1" x14ac:dyDescent="0.25">
      <c r="A28" s="142"/>
      <c r="B28" s="141"/>
      <c r="C28" s="141"/>
      <c r="D28" s="141"/>
      <c r="E28" s="141"/>
      <c r="F28" s="141"/>
      <c r="G28" s="141"/>
      <c r="H28" s="141"/>
      <c r="I28" s="141"/>
      <c r="J28" s="141"/>
      <c r="K28" s="141"/>
      <c r="L28" s="141"/>
      <c r="M28" s="141"/>
      <c r="N28" s="141"/>
      <c r="O28" s="141"/>
      <c r="P28" s="141"/>
      <c r="Q28" s="141"/>
      <c r="R28" s="141"/>
      <c r="S28" s="141"/>
      <c r="T28" s="141"/>
      <c r="U28" s="141"/>
      <c r="V28" s="141"/>
      <c r="W28" s="141"/>
      <c r="X28" s="141"/>
      <c r="Y28" s="141"/>
      <c r="Z28" s="141"/>
      <c r="AA28" s="141"/>
      <c r="AB28" s="154"/>
      <c r="AC28" s="141"/>
      <c r="AD28" s="141"/>
      <c r="AE28" s="141"/>
      <c r="AF28" s="141"/>
      <c r="AG28" s="141"/>
      <c r="AH28" s="141"/>
      <c r="AI28" s="141"/>
      <c r="AJ28" s="143"/>
      <c r="AK28" s="141"/>
    </row>
    <row r="29" spans="1:37" ht="12.75" customHeight="1" x14ac:dyDescent="0.25">
      <c r="A29" s="142" t="s">
        <v>294</v>
      </c>
      <c r="B29" s="141"/>
      <c r="C29" s="141"/>
      <c r="D29" s="141"/>
      <c r="E29" s="141"/>
      <c r="F29" s="141"/>
      <c r="G29" s="141"/>
      <c r="H29" s="875" t="str">
        <f>'CARGAR datos'!E15</f>
        <v>-</v>
      </c>
      <c r="I29" s="875"/>
      <c r="J29" s="875"/>
      <c r="K29" s="875"/>
      <c r="L29" s="875"/>
      <c r="M29" s="875"/>
      <c r="N29" s="875"/>
      <c r="O29" s="875"/>
      <c r="P29" s="875"/>
      <c r="Q29" s="875"/>
      <c r="R29" s="875"/>
      <c r="S29" s="875"/>
      <c r="T29" s="875"/>
      <c r="U29" s="875"/>
      <c r="V29" s="141" t="s">
        <v>283</v>
      </c>
      <c r="W29" s="873" t="str">
        <f>'CARGAR datos'!I15</f>
        <v>-</v>
      </c>
      <c r="X29" s="873"/>
      <c r="Y29" s="873"/>
      <c r="Z29" s="873"/>
      <c r="AA29" s="141" t="s">
        <v>284</v>
      </c>
      <c r="AB29" s="141"/>
      <c r="AC29" s="873" t="str">
        <f>'CARGAR datos'!K15</f>
        <v>-</v>
      </c>
      <c r="AD29" s="873"/>
      <c r="AE29" s="873"/>
      <c r="AF29" s="141" t="s">
        <v>285</v>
      </c>
      <c r="AG29" s="141"/>
      <c r="AH29" s="873" t="str">
        <f>'CARGAR datos'!M15</f>
        <v>-</v>
      </c>
      <c r="AI29" s="873"/>
      <c r="AJ29" s="874"/>
      <c r="AK29" s="141"/>
    </row>
    <row r="30" spans="1:37" ht="12.75" customHeight="1" x14ac:dyDescent="0.25">
      <c r="A30" s="142"/>
      <c r="B30" s="141"/>
      <c r="C30" s="141"/>
      <c r="D30" s="141"/>
      <c r="E30" s="141"/>
      <c r="F30" s="141"/>
      <c r="G30" s="141"/>
      <c r="H30" s="141"/>
      <c r="I30" s="141"/>
      <c r="J30" s="141"/>
      <c r="K30" s="141"/>
      <c r="L30" s="141"/>
      <c r="M30" s="141"/>
      <c r="N30" s="141"/>
      <c r="O30" s="141"/>
      <c r="P30" s="141"/>
      <c r="Q30" s="141"/>
      <c r="R30" s="141"/>
      <c r="S30" s="141"/>
      <c r="T30" s="141"/>
      <c r="U30" s="141"/>
      <c r="V30" s="141"/>
      <c r="W30" s="141"/>
      <c r="X30" s="141"/>
      <c r="Y30" s="141"/>
      <c r="Z30" s="141"/>
      <c r="AA30" s="141"/>
      <c r="AB30" s="141"/>
      <c r="AC30" s="141"/>
      <c r="AD30" s="141"/>
      <c r="AE30" s="141"/>
      <c r="AF30" s="141"/>
      <c r="AG30" s="141"/>
      <c r="AH30" s="141"/>
      <c r="AI30" s="141"/>
      <c r="AJ30" s="143"/>
      <c r="AK30" s="141"/>
    </row>
    <row r="31" spans="1:37" ht="12.75" customHeight="1" x14ac:dyDescent="0.25">
      <c r="A31" s="142" t="s">
        <v>295</v>
      </c>
      <c r="B31" s="141"/>
      <c r="C31" s="141"/>
      <c r="D31" s="141"/>
      <c r="E31" s="141"/>
      <c r="F31" s="873" t="str">
        <f>'CARGAR datos'!O15</f>
        <v>BAHIA BLANCA</v>
      </c>
      <c r="G31" s="873"/>
      <c r="H31" s="873"/>
      <c r="I31" s="873"/>
      <c r="J31" s="873"/>
      <c r="K31" s="873"/>
      <c r="L31" s="873"/>
      <c r="M31" s="873"/>
      <c r="N31" s="873"/>
      <c r="O31" s="141" t="s">
        <v>287</v>
      </c>
      <c r="P31" s="141"/>
      <c r="Q31" s="141"/>
      <c r="R31" s="141"/>
      <c r="S31" s="141"/>
      <c r="T31" s="873">
        <f>'CARGAR datos'!Q15</f>
        <v>8000</v>
      </c>
      <c r="U31" s="873"/>
      <c r="V31" s="873"/>
      <c r="W31" s="873"/>
      <c r="X31" s="141" t="s">
        <v>296</v>
      </c>
      <c r="Y31" s="141"/>
      <c r="Z31" s="141"/>
      <c r="AA31" s="141"/>
      <c r="AB31" s="875" t="str">
        <f>'CARGAR datos'!E12</f>
        <v>-</v>
      </c>
      <c r="AC31" s="875"/>
      <c r="AD31" s="875"/>
      <c r="AE31" s="875"/>
      <c r="AF31" s="875"/>
      <c r="AG31" s="875"/>
      <c r="AH31" s="875"/>
      <c r="AI31" s="875"/>
      <c r="AJ31" s="876"/>
      <c r="AK31" s="141"/>
    </row>
    <row r="32" spans="1:37" ht="12.75" customHeight="1" x14ac:dyDescent="0.25">
      <c r="A32" s="142"/>
      <c r="B32" s="141"/>
      <c r="C32" s="141"/>
      <c r="D32" s="141"/>
      <c r="E32" s="141"/>
      <c r="F32" s="149"/>
      <c r="G32" s="149"/>
      <c r="H32" s="149"/>
      <c r="I32" s="149"/>
      <c r="J32" s="149"/>
      <c r="K32" s="149"/>
      <c r="L32" s="149"/>
      <c r="M32" s="149"/>
      <c r="N32" s="149"/>
      <c r="O32" s="141"/>
      <c r="P32" s="141"/>
      <c r="Q32" s="141"/>
      <c r="R32" s="141"/>
      <c r="S32" s="141"/>
      <c r="T32" s="149"/>
      <c r="U32" s="149"/>
      <c r="V32" s="149"/>
      <c r="W32" s="149"/>
      <c r="X32" s="141"/>
      <c r="Y32" s="141"/>
      <c r="Z32" s="141"/>
      <c r="AA32" s="141"/>
      <c r="AB32" s="150"/>
      <c r="AC32" s="150"/>
      <c r="AD32" s="150"/>
      <c r="AE32" s="150"/>
      <c r="AF32" s="150"/>
      <c r="AG32" s="150"/>
      <c r="AH32" s="150"/>
      <c r="AI32" s="150"/>
      <c r="AJ32" s="155"/>
      <c r="AK32" s="141"/>
    </row>
    <row r="33" spans="1:37" ht="12.75" customHeight="1" x14ac:dyDescent="0.25">
      <c r="A33" s="520" t="s">
        <v>297</v>
      </c>
      <c r="B33" s="521"/>
      <c r="C33" s="521"/>
      <c r="D33" s="873" t="str">
        <f>'CARGAR datos'!E13</f>
        <v>-</v>
      </c>
      <c r="E33" s="873"/>
      <c r="F33" s="873"/>
      <c r="G33" s="873"/>
      <c r="H33" s="873"/>
      <c r="I33" s="873"/>
      <c r="J33" s="873"/>
      <c r="K33" s="873"/>
      <c r="L33" s="873"/>
      <c r="M33" s="873"/>
      <c r="N33" s="873"/>
      <c r="O33" s="873"/>
      <c r="P33" s="873"/>
      <c r="Q33" s="873"/>
      <c r="R33" s="873"/>
      <c r="S33" s="873"/>
      <c r="T33" s="873"/>
      <c r="U33" s="873"/>
      <c r="V33" s="873"/>
      <c r="W33" s="148"/>
      <c r="X33" s="148"/>
      <c r="Y33" s="148"/>
      <c r="Z33" s="148"/>
      <c r="AA33" s="148"/>
      <c r="AB33" s="148"/>
      <c r="AC33" s="148"/>
      <c r="AD33" s="148"/>
      <c r="AE33" s="148"/>
      <c r="AF33" s="148"/>
      <c r="AG33" s="148"/>
      <c r="AH33" s="148"/>
      <c r="AI33" s="148"/>
      <c r="AJ33" s="157"/>
      <c r="AK33" s="141"/>
    </row>
    <row r="34" spans="1:37" ht="12.75" customHeight="1" thickBot="1" x14ac:dyDescent="0.3">
      <c r="A34" s="323"/>
      <c r="B34" s="324"/>
      <c r="C34" s="324"/>
      <c r="D34" s="322"/>
      <c r="E34" s="322"/>
      <c r="F34" s="322"/>
      <c r="G34" s="322"/>
      <c r="H34" s="322"/>
      <c r="I34" s="322"/>
      <c r="J34" s="322"/>
      <c r="K34" s="322"/>
      <c r="L34" s="322"/>
      <c r="M34" s="322"/>
      <c r="N34" s="322"/>
      <c r="O34" s="322"/>
      <c r="P34" s="322"/>
      <c r="Q34" s="322"/>
      <c r="R34" s="322"/>
      <c r="S34" s="322"/>
      <c r="T34" s="322"/>
      <c r="U34" s="322"/>
      <c r="V34" s="322"/>
      <c r="W34" s="364"/>
      <c r="X34" s="364"/>
      <c r="Y34" s="364"/>
      <c r="Z34" s="364"/>
      <c r="AA34" s="364"/>
      <c r="AB34" s="364"/>
      <c r="AC34" s="364"/>
      <c r="AD34" s="364"/>
      <c r="AE34" s="364"/>
      <c r="AF34" s="364"/>
      <c r="AG34" s="364"/>
      <c r="AH34" s="364"/>
      <c r="AI34" s="364"/>
      <c r="AJ34" s="365"/>
      <c r="AK34" s="141"/>
    </row>
    <row r="35" spans="1:37" ht="12.75" customHeight="1" x14ac:dyDescent="0.25">
      <c r="A35" s="142"/>
      <c r="B35" s="873" t="s">
        <v>298</v>
      </c>
      <c r="C35" s="873"/>
      <c r="D35" s="873"/>
      <c r="E35" s="873"/>
      <c r="F35" s="873"/>
      <c r="G35" s="873"/>
      <c r="H35" s="873"/>
      <c r="I35" s="873"/>
      <c r="J35" s="141"/>
      <c r="K35" s="141"/>
      <c r="L35" s="141"/>
      <c r="M35" s="141"/>
      <c r="N35" s="141"/>
      <c r="O35" s="141"/>
      <c r="P35" s="141"/>
      <c r="Q35" s="141"/>
      <c r="R35" s="141"/>
      <c r="S35" s="141"/>
      <c r="T35" s="141"/>
      <c r="U35" s="141"/>
      <c r="V35" s="141"/>
      <c r="W35" s="141"/>
      <c r="X35" s="141"/>
      <c r="Y35" s="141"/>
      <c r="Z35" s="141"/>
      <c r="AA35" s="141"/>
      <c r="AB35" s="141"/>
      <c r="AC35" s="141"/>
      <c r="AD35" s="141"/>
      <c r="AE35" s="141"/>
      <c r="AF35" s="141"/>
      <c r="AG35" s="141"/>
      <c r="AH35" s="141"/>
      <c r="AI35" s="141"/>
      <c r="AJ35" s="143"/>
      <c r="AK35" s="141"/>
    </row>
    <row r="36" spans="1:37" ht="12.75" customHeight="1" x14ac:dyDescent="0.25">
      <c r="A36" s="142"/>
      <c r="B36" s="148"/>
      <c r="C36" s="141"/>
      <c r="D36" s="141"/>
      <c r="E36" s="141"/>
      <c r="F36" s="141"/>
      <c r="G36" s="141"/>
      <c r="H36" s="141"/>
      <c r="I36" s="141"/>
      <c r="J36" s="141"/>
      <c r="K36" s="141"/>
      <c r="L36" s="141"/>
      <c r="M36" s="141"/>
      <c r="N36" s="141"/>
      <c r="O36" s="141"/>
      <c r="P36" s="141"/>
      <c r="Q36" s="141"/>
      <c r="R36" s="141"/>
      <c r="S36" s="141"/>
      <c r="T36" s="141"/>
      <c r="U36" s="141"/>
      <c r="V36" s="141"/>
      <c r="W36" s="141"/>
      <c r="X36" s="141"/>
      <c r="Y36" s="141"/>
      <c r="Z36" s="141"/>
      <c r="AA36" s="141"/>
      <c r="AB36" s="141"/>
      <c r="AC36" s="141"/>
      <c r="AD36" s="141"/>
      <c r="AE36" s="141"/>
      <c r="AF36" s="141"/>
      <c r="AG36" s="141"/>
      <c r="AH36" s="141"/>
      <c r="AI36" s="141"/>
      <c r="AJ36" s="143"/>
      <c r="AK36" s="141"/>
    </row>
    <row r="37" spans="1:37" ht="12.75" customHeight="1" x14ac:dyDescent="0.25">
      <c r="A37" s="520" t="s">
        <v>295</v>
      </c>
      <c r="B37" s="521"/>
      <c r="C37" s="521"/>
      <c r="D37" s="521"/>
      <c r="E37" s="521"/>
      <c r="F37" s="873" t="str">
        <f>'CARGAR datos'!E29</f>
        <v>BAHIA BLANCA</v>
      </c>
      <c r="G37" s="873"/>
      <c r="H37" s="873"/>
      <c r="I37" s="873"/>
      <c r="J37" s="873"/>
      <c r="K37" s="873"/>
      <c r="L37" s="873"/>
      <c r="M37" s="148"/>
      <c r="N37" s="521" t="s">
        <v>299</v>
      </c>
      <c r="O37" s="521"/>
      <c r="P37" s="521"/>
      <c r="Q37" s="873" t="str">
        <f>'CARGAR datos'!J29</f>
        <v>BAHIA BLANCA</v>
      </c>
      <c r="R37" s="873"/>
      <c r="S37" s="873"/>
      <c r="T37" s="873"/>
      <c r="U37" s="873"/>
      <c r="V37" s="873"/>
      <c r="W37" s="873"/>
      <c r="X37" s="873"/>
      <c r="Y37" s="521" t="s">
        <v>300</v>
      </c>
      <c r="Z37" s="521"/>
      <c r="AA37" s="521"/>
      <c r="AB37" s="873" t="str">
        <f>'CARGAR datos'!O29</f>
        <v>BUENOS AIRES</v>
      </c>
      <c r="AC37" s="873"/>
      <c r="AD37" s="873"/>
      <c r="AE37" s="873"/>
      <c r="AF37" s="873"/>
      <c r="AG37" s="873"/>
      <c r="AH37" s="873"/>
      <c r="AI37" s="873"/>
      <c r="AJ37" s="143"/>
      <c r="AK37" s="141"/>
    </row>
    <row r="38" spans="1:37" ht="12.75" customHeight="1" x14ac:dyDescent="0.25">
      <c r="A38" s="142"/>
      <c r="B38" s="141"/>
      <c r="C38" s="141"/>
      <c r="D38" s="141"/>
      <c r="E38" s="141"/>
      <c r="F38" s="141"/>
      <c r="G38" s="141"/>
      <c r="H38" s="141"/>
      <c r="I38" s="141"/>
      <c r="J38" s="141"/>
      <c r="K38" s="141"/>
      <c r="L38" s="141"/>
      <c r="M38" s="141"/>
      <c r="N38" s="141"/>
      <c r="O38" s="141"/>
      <c r="P38" s="141"/>
      <c r="Q38" s="141"/>
      <c r="R38" s="141"/>
      <c r="S38" s="141"/>
      <c r="T38" s="141"/>
      <c r="U38" s="141"/>
      <c r="V38" s="141"/>
      <c r="W38" s="141"/>
      <c r="X38" s="141"/>
      <c r="Y38" s="141"/>
      <c r="Z38" s="141"/>
      <c r="AA38" s="141"/>
      <c r="AB38" s="141"/>
      <c r="AC38" s="141"/>
      <c r="AD38" s="141"/>
      <c r="AE38" s="141"/>
      <c r="AF38" s="141"/>
      <c r="AG38" s="141"/>
      <c r="AH38" s="141"/>
      <c r="AI38" s="141"/>
      <c r="AJ38" s="143"/>
      <c r="AK38" s="148"/>
    </row>
    <row r="39" spans="1:37" ht="12.75" customHeight="1" x14ac:dyDescent="0.25">
      <c r="A39" s="520" t="s">
        <v>301</v>
      </c>
      <c r="B39" s="521"/>
      <c r="C39" s="521"/>
      <c r="D39" s="521"/>
      <c r="E39" s="521"/>
      <c r="F39" s="873" t="str">
        <f>'CARGAR datos'!F30</f>
        <v>-</v>
      </c>
      <c r="G39" s="873"/>
      <c r="H39" s="873"/>
      <c r="I39" s="521" t="s">
        <v>302</v>
      </c>
      <c r="J39" s="521"/>
      <c r="K39" s="521"/>
      <c r="L39" s="873" t="str">
        <f>'CARGAR datos'!H30</f>
        <v>-</v>
      </c>
      <c r="M39" s="873"/>
      <c r="N39" s="873"/>
      <c r="O39" s="521" t="s">
        <v>303</v>
      </c>
      <c r="P39" s="521"/>
      <c r="Q39" s="521"/>
      <c r="R39" s="873" t="str">
        <f>'CARGAR datos'!J30</f>
        <v>-</v>
      </c>
      <c r="S39" s="873"/>
      <c r="T39" s="873"/>
      <c r="U39" s="521" t="s">
        <v>304</v>
      </c>
      <c r="V39" s="521"/>
      <c r="W39" s="521"/>
      <c r="X39" s="873" t="str">
        <f>'CARGAR datos'!L30</f>
        <v>-</v>
      </c>
      <c r="Y39" s="873"/>
      <c r="Z39" s="873"/>
      <c r="AA39" s="521" t="s">
        <v>305</v>
      </c>
      <c r="AB39" s="521"/>
      <c r="AC39" s="521"/>
      <c r="AD39" s="873" t="str">
        <f>'CARGAR datos'!O30</f>
        <v>-</v>
      </c>
      <c r="AE39" s="873"/>
      <c r="AF39" s="873"/>
      <c r="AG39" s="873"/>
      <c r="AH39" s="873"/>
      <c r="AI39" s="873"/>
      <c r="AJ39" s="157"/>
      <c r="AK39" s="141"/>
    </row>
    <row r="40" spans="1:37" ht="12.75" customHeight="1" x14ac:dyDescent="0.25">
      <c r="A40" s="142"/>
      <c r="B40" s="141"/>
      <c r="C40" s="149"/>
      <c r="D40" s="149"/>
      <c r="E40" s="141"/>
      <c r="F40" s="141"/>
      <c r="G40" s="149"/>
      <c r="H40" s="149"/>
      <c r="I40" s="141"/>
      <c r="J40" s="141"/>
      <c r="K40" s="149"/>
      <c r="L40" s="149"/>
      <c r="M40" s="141"/>
      <c r="N40" s="141"/>
      <c r="O40" s="149"/>
      <c r="P40" s="149"/>
      <c r="Q40" s="141"/>
      <c r="R40" s="141"/>
      <c r="S40" s="148"/>
      <c r="T40" s="148"/>
      <c r="U40" s="148"/>
      <c r="V40" s="154"/>
      <c r="W40" s="154"/>
      <c r="X40" s="149"/>
      <c r="Y40" s="149"/>
      <c r="Z40" s="149"/>
      <c r="AA40" s="149"/>
      <c r="AB40" s="149"/>
      <c r="AC40" s="149"/>
      <c r="AD40" s="149"/>
      <c r="AE40" s="149"/>
      <c r="AF40" s="149"/>
      <c r="AG40" s="141"/>
      <c r="AH40" s="149"/>
      <c r="AI40" s="149"/>
      <c r="AJ40" s="151"/>
      <c r="AK40" s="141"/>
    </row>
    <row r="41" spans="1:37" ht="12.75" customHeight="1" x14ac:dyDescent="0.25">
      <c r="A41" s="520" t="s">
        <v>306</v>
      </c>
      <c r="B41" s="521"/>
      <c r="C41" s="873" t="str">
        <f>'CARGAR datos'!E28</f>
        <v>-</v>
      </c>
      <c r="D41" s="873"/>
      <c r="E41" s="873"/>
      <c r="F41" s="873"/>
      <c r="G41" s="873"/>
      <c r="H41" s="873"/>
      <c r="I41" s="873"/>
      <c r="J41" s="873"/>
      <c r="K41" s="873"/>
      <c r="L41" s="873"/>
      <c r="M41" s="141" t="s">
        <v>180</v>
      </c>
      <c r="N41" s="873" t="str">
        <f>'CARGAR datos'!I28</f>
        <v>-</v>
      </c>
      <c r="O41" s="873"/>
      <c r="P41" s="873"/>
      <c r="Q41" s="521" t="s">
        <v>284</v>
      </c>
      <c r="R41" s="521"/>
      <c r="S41" s="873" t="str">
        <f>'CARGAR datos'!K28</f>
        <v>-</v>
      </c>
      <c r="T41" s="873"/>
      <c r="U41" s="521" t="s">
        <v>307</v>
      </c>
      <c r="V41" s="521"/>
      <c r="W41" s="521"/>
      <c r="X41" s="521"/>
      <c r="Y41" s="521"/>
      <c r="Z41" s="873" t="str">
        <f>'CARGAR datos'!M28</f>
        <v>-</v>
      </c>
      <c r="AA41" s="873"/>
      <c r="AB41" s="873"/>
      <c r="AC41" s="521" t="s">
        <v>308</v>
      </c>
      <c r="AD41" s="521"/>
      <c r="AE41" s="521"/>
      <c r="AF41" s="873" t="str">
        <f>'CARGAR datos'!P28</f>
        <v>-</v>
      </c>
      <c r="AG41" s="873"/>
      <c r="AH41" s="873"/>
      <c r="AI41" s="873"/>
      <c r="AJ41" s="874"/>
      <c r="AK41" s="141"/>
    </row>
    <row r="42" spans="1:37" ht="12.75" customHeight="1" x14ac:dyDescent="0.25">
      <c r="A42" s="156"/>
      <c r="B42" s="154"/>
      <c r="C42" s="154"/>
      <c r="D42" s="154"/>
      <c r="E42" s="154"/>
      <c r="F42" s="154"/>
      <c r="G42" s="154"/>
      <c r="H42" s="154"/>
      <c r="I42" s="154"/>
      <c r="J42" s="154"/>
      <c r="K42" s="154"/>
      <c r="L42" s="154"/>
      <c r="M42" s="141"/>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8"/>
      <c r="AK42" s="141"/>
    </row>
    <row r="43" spans="1:37" ht="12.75" customHeight="1" x14ac:dyDescent="0.25">
      <c r="A43" s="142" t="s">
        <v>309</v>
      </c>
      <c r="B43" s="141"/>
      <c r="C43" s="873" t="str">
        <f>'CARGAR datos'!E31</f>
        <v>-</v>
      </c>
      <c r="D43" s="873"/>
      <c r="E43" s="873"/>
      <c r="F43" s="873"/>
      <c r="G43" s="873"/>
      <c r="H43" s="873"/>
      <c r="I43" s="873"/>
      <c r="J43" s="873"/>
      <c r="K43" s="873"/>
      <c r="L43" s="873"/>
      <c r="M43" s="873"/>
      <c r="N43" s="873"/>
      <c r="O43" s="873"/>
      <c r="P43" s="873"/>
      <c r="Q43" s="154" t="s">
        <v>66</v>
      </c>
      <c r="R43" s="873" t="str">
        <f>'CARGAR datos'!I31</f>
        <v>-</v>
      </c>
      <c r="S43" s="873"/>
      <c r="T43" s="873"/>
      <c r="U43" s="873"/>
      <c r="V43" s="873"/>
      <c r="W43" s="873"/>
      <c r="X43" s="873"/>
      <c r="Y43" s="873"/>
      <c r="Z43" s="873"/>
      <c r="AA43" s="873"/>
      <c r="AB43" s="873"/>
      <c r="AC43" s="873"/>
      <c r="AD43" s="873"/>
      <c r="AE43" s="873"/>
      <c r="AF43" s="141"/>
      <c r="AG43" s="141"/>
      <c r="AH43" s="141"/>
      <c r="AI43" s="141"/>
      <c r="AJ43" s="143"/>
      <c r="AK43" s="141"/>
    </row>
    <row r="44" spans="1:37" ht="12.75" customHeight="1" x14ac:dyDescent="0.25">
      <c r="A44" s="142"/>
      <c r="B44" s="141"/>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141"/>
      <c r="AB44" s="141"/>
      <c r="AC44" s="141"/>
      <c r="AD44" s="141"/>
      <c r="AE44" s="141"/>
      <c r="AF44" s="141"/>
      <c r="AG44" s="141"/>
      <c r="AH44" s="141"/>
      <c r="AI44" s="141"/>
      <c r="AJ44" s="143"/>
      <c r="AK44" s="141"/>
    </row>
    <row r="45" spans="1:37" ht="12.75" customHeight="1" x14ac:dyDescent="0.25">
      <c r="A45" s="142" t="s">
        <v>310</v>
      </c>
      <c r="B45" s="141"/>
      <c r="C45" s="141"/>
      <c r="D45" s="141"/>
      <c r="E45" s="141"/>
      <c r="F45" s="141"/>
      <c r="G45" s="141"/>
      <c r="H45" s="141"/>
      <c r="I45" s="141"/>
      <c r="J45" s="141"/>
      <c r="K45" s="141"/>
      <c r="L45" s="865" t="str">
        <f>'CARGAR datos'!F53</f>
        <v>-</v>
      </c>
      <c r="M45" s="865"/>
      <c r="N45" s="865"/>
      <c r="O45" s="865"/>
      <c r="P45" s="865"/>
      <c r="Q45" s="865"/>
      <c r="R45" s="865"/>
      <c r="S45" s="865"/>
      <c r="T45" s="865"/>
      <c r="U45" s="865"/>
      <c r="V45" s="865"/>
      <c r="W45" s="865"/>
      <c r="X45" s="141" t="s">
        <v>311</v>
      </c>
      <c r="Y45" s="141"/>
      <c r="Z45" s="865" t="str">
        <f>'CARGAR datos'!H53</f>
        <v>-</v>
      </c>
      <c r="AA45" s="865"/>
      <c r="AB45" s="865"/>
      <c r="AC45" s="865"/>
      <c r="AD45" s="141" t="s">
        <v>312</v>
      </c>
      <c r="AE45" s="141"/>
      <c r="AF45" s="865" t="str">
        <f>'CARGAR datos'!J53</f>
        <v>-</v>
      </c>
      <c r="AG45" s="865"/>
      <c r="AH45" s="865"/>
      <c r="AI45" s="865"/>
      <c r="AJ45" s="866"/>
      <c r="AK45" s="141"/>
    </row>
    <row r="46" spans="1:37" ht="12.75" customHeight="1" thickBot="1" x14ac:dyDescent="0.3">
      <c r="A46" s="145"/>
      <c r="B46" s="146"/>
      <c r="C46" s="146"/>
      <c r="D46" s="146"/>
      <c r="E46" s="146"/>
      <c r="F46" s="146"/>
      <c r="G46" s="146"/>
      <c r="H46" s="146"/>
      <c r="I46" s="146"/>
      <c r="J46" s="146"/>
      <c r="K46" s="146"/>
      <c r="L46" s="159"/>
      <c r="M46" s="159"/>
      <c r="N46" s="159"/>
      <c r="O46" s="159"/>
      <c r="P46" s="159"/>
      <c r="Q46" s="159"/>
      <c r="R46" s="159"/>
      <c r="S46" s="159"/>
      <c r="T46" s="159"/>
      <c r="U46" s="159"/>
      <c r="V46" s="159"/>
      <c r="W46" s="159"/>
      <c r="X46" s="146"/>
      <c r="Y46" s="146"/>
      <c r="Z46" s="159"/>
      <c r="AA46" s="159"/>
      <c r="AB46" s="159"/>
      <c r="AC46" s="159"/>
      <c r="AD46" s="146"/>
      <c r="AE46" s="146"/>
      <c r="AF46" s="159"/>
      <c r="AG46" s="159"/>
      <c r="AH46" s="159"/>
      <c r="AI46" s="159"/>
      <c r="AJ46" s="321"/>
      <c r="AK46" s="141"/>
    </row>
    <row r="47" spans="1:37" ht="12.75" customHeight="1" x14ac:dyDescent="0.25">
      <c r="A47" s="142"/>
      <c r="B47" s="873" t="s">
        <v>313</v>
      </c>
      <c r="C47" s="873"/>
      <c r="D47" s="873"/>
      <c r="E47" s="873"/>
      <c r="F47" s="873"/>
      <c r="G47" s="873"/>
      <c r="H47" s="873"/>
      <c r="I47" s="873"/>
      <c r="J47" s="873"/>
      <c r="K47" s="873"/>
      <c r="L47" s="873"/>
      <c r="M47" s="873"/>
      <c r="N47" s="873"/>
      <c r="O47" s="873"/>
      <c r="P47" s="141"/>
      <c r="Q47" s="141"/>
      <c r="R47" s="141"/>
      <c r="S47" s="141"/>
      <c r="T47" s="141"/>
      <c r="U47" s="141"/>
      <c r="V47" s="141"/>
      <c r="W47" s="141"/>
      <c r="X47" s="141"/>
      <c r="Y47" s="141"/>
      <c r="Z47" s="141"/>
      <c r="AA47" s="141"/>
      <c r="AB47" s="141"/>
      <c r="AC47" s="141"/>
      <c r="AD47" s="141"/>
      <c r="AE47" s="141"/>
      <c r="AF47" s="141"/>
      <c r="AG47" s="141"/>
      <c r="AH47" s="141"/>
      <c r="AI47" s="141"/>
      <c r="AJ47" s="143"/>
      <c r="AK47" s="141"/>
    </row>
    <row r="48" spans="1:37" ht="12.75" customHeight="1" x14ac:dyDescent="0.25">
      <c r="A48" s="142"/>
      <c r="B48" s="149"/>
      <c r="C48" s="149"/>
      <c r="D48" s="149"/>
      <c r="E48" s="149"/>
      <c r="F48" s="149"/>
      <c r="G48" s="149"/>
      <c r="H48" s="149"/>
      <c r="I48" s="149"/>
      <c r="J48" s="149"/>
      <c r="K48" s="149"/>
      <c r="L48" s="149"/>
      <c r="M48" s="149"/>
      <c r="N48" s="149"/>
      <c r="O48" s="149"/>
      <c r="P48" s="141"/>
      <c r="Q48" s="141"/>
      <c r="R48" s="141"/>
      <c r="S48" s="141"/>
      <c r="T48" s="141"/>
      <c r="U48" s="141"/>
      <c r="V48" s="141"/>
      <c r="W48" s="141"/>
      <c r="X48" s="141"/>
      <c r="Y48" s="141"/>
      <c r="Z48" s="141"/>
      <c r="AA48" s="141"/>
      <c r="AB48" s="141"/>
      <c r="AC48" s="141"/>
      <c r="AD48" s="141"/>
      <c r="AE48" s="141"/>
      <c r="AF48" s="141"/>
      <c r="AG48" s="141"/>
      <c r="AH48" s="141"/>
      <c r="AI48" s="141"/>
      <c r="AJ48" s="143"/>
      <c r="AK48" s="141"/>
    </row>
    <row r="49" spans="1:37" ht="27" customHeight="1" x14ac:dyDescent="0.25">
      <c r="A49" s="160" t="s">
        <v>314</v>
      </c>
      <c r="B49" s="162"/>
      <c r="C49" s="162"/>
      <c r="D49" s="162"/>
      <c r="E49" s="162"/>
      <c r="F49" s="162"/>
      <c r="G49" s="162"/>
      <c r="H49" s="162"/>
      <c r="I49" s="162"/>
      <c r="J49" s="162"/>
      <c r="K49" s="867" t="str">
        <f>'CARGAR datos'!E45</f>
        <v>-</v>
      </c>
      <c r="L49" s="867"/>
      <c r="M49" s="867"/>
      <c r="N49" s="867"/>
      <c r="O49" s="867"/>
      <c r="P49" s="361" t="s">
        <v>76</v>
      </c>
      <c r="Q49" s="162"/>
      <c r="R49" s="162"/>
      <c r="S49" s="162"/>
      <c r="T49" s="162"/>
      <c r="U49" s="162" t="s">
        <v>374</v>
      </c>
      <c r="V49" s="162"/>
      <c r="W49" s="162"/>
      <c r="X49" s="162"/>
      <c r="Y49" s="162"/>
      <c r="Z49" s="956">
        <f>'CARGAR datos'!D63</f>
        <v>8</v>
      </c>
      <c r="AA49" s="956"/>
      <c r="AB49" s="956"/>
      <c r="AC49" s="956"/>
      <c r="AD49" s="956"/>
      <c r="AE49" s="956"/>
      <c r="AF49" s="362" t="s">
        <v>375</v>
      </c>
      <c r="AG49" s="162"/>
      <c r="AH49" s="162"/>
      <c r="AI49" s="141"/>
      <c r="AJ49" s="143"/>
      <c r="AK49" s="141"/>
    </row>
    <row r="50" spans="1:37" ht="18" customHeight="1" x14ac:dyDescent="0.25">
      <c r="A50" s="142"/>
      <c r="B50" s="141"/>
      <c r="C50" s="141"/>
      <c r="D50" s="141"/>
      <c r="E50" s="141"/>
      <c r="F50" s="141"/>
      <c r="G50" s="141"/>
      <c r="H50" s="141"/>
      <c r="I50" s="141"/>
      <c r="J50" s="141"/>
      <c r="K50" s="161"/>
      <c r="L50" s="161"/>
      <c r="M50" s="161"/>
      <c r="N50" s="141"/>
      <c r="O50" s="141"/>
      <c r="P50" s="141"/>
      <c r="Q50" s="141"/>
      <c r="R50" s="141"/>
      <c r="S50" s="141"/>
      <c r="T50" s="141"/>
      <c r="U50" s="141"/>
      <c r="V50" s="141"/>
      <c r="W50" s="141"/>
      <c r="X50" s="141"/>
      <c r="Y50" s="141"/>
      <c r="Z50" s="141"/>
      <c r="AA50" s="141"/>
      <c r="AB50" s="141"/>
      <c r="AC50" s="141"/>
      <c r="AD50" s="141"/>
      <c r="AE50" s="141"/>
      <c r="AF50" s="141"/>
      <c r="AG50" s="141"/>
      <c r="AH50" s="141"/>
      <c r="AI50" s="141"/>
      <c r="AJ50" s="143"/>
      <c r="AK50" s="141"/>
    </row>
    <row r="51" spans="1:37" ht="27" customHeight="1" x14ac:dyDescent="0.25">
      <c r="A51" s="160" t="s">
        <v>315</v>
      </c>
      <c r="B51" s="162"/>
      <c r="C51" s="162"/>
      <c r="D51" s="162"/>
      <c r="E51" s="867" t="str">
        <f>'CARGAR datos'!E48</f>
        <v>-</v>
      </c>
      <c r="F51" s="867"/>
      <c r="G51" s="162" t="s">
        <v>316</v>
      </c>
      <c r="H51" s="162"/>
      <c r="I51" s="162"/>
      <c r="J51" s="867" t="str">
        <f>'CARGAR datos'!E50</f>
        <v>-</v>
      </c>
      <c r="K51" s="867"/>
      <c r="L51" s="162"/>
      <c r="M51" s="162"/>
      <c r="N51" s="162" t="s">
        <v>376</v>
      </c>
      <c r="O51" s="162"/>
      <c r="P51" s="163"/>
      <c r="Q51" s="867" t="str">
        <f>'CARGAR datos'!N48</f>
        <v>-</v>
      </c>
      <c r="R51" s="867"/>
      <c r="S51" s="957" t="s">
        <v>377</v>
      </c>
      <c r="T51" s="957"/>
      <c r="U51" s="957"/>
      <c r="V51" s="957"/>
      <c r="W51" s="957"/>
      <c r="X51" s="957"/>
      <c r="Y51" s="957"/>
      <c r="Z51" s="867" t="str">
        <f>'CARGAR datos'!N49</f>
        <v>-</v>
      </c>
      <c r="AA51" s="867"/>
      <c r="AB51" s="162"/>
      <c r="AC51" s="162" t="s">
        <v>378</v>
      </c>
      <c r="AD51" s="162"/>
      <c r="AE51" s="162"/>
      <c r="AF51" s="363"/>
      <c r="AG51" s="141"/>
      <c r="AH51" s="867" t="str">
        <f>'CARGAR datos'!N50</f>
        <v>-</v>
      </c>
      <c r="AI51" s="867"/>
      <c r="AJ51" s="164"/>
      <c r="AK51" s="162"/>
    </row>
    <row r="52" spans="1:37" ht="12.75" customHeight="1" x14ac:dyDescent="0.25">
      <c r="A52" s="160"/>
      <c r="B52" s="162"/>
      <c r="C52" s="162"/>
      <c r="D52" s="162"/>
      <c r="E52" s="340"/>
      <c r="F52" s="340"/>
      <c r="G52" s="162"/>
      <c r="H52" s="162"/>
      <c r="I52" s="162"/>
      <c r="J52" s="340"/>
      <c r="K52" s="340"/>
      <c r="L52" s="162"/>
      <c r="M52" s="162"/>
      <c r="N52" s="162"/>
      <c r="O52" s="162"/>
      <c r="P52" s="163"/>
      <c r="Q52" s="340"/>
      <c r="R52" s="340"/>
      <c r="S52" s="162"/>
      <c r="T52" s="162"/>
      <c r="U52" s="162"/>
      <c r="V52" s="162"/>
      <c r="W52" s="162"/>
      <c r="X52" s="162"/>
      <c r="Y52" s="363"/>
      <c r="Z52" s="340"/>
      <c r="AA52" s="340"/>
      <c r="AB52" s="162"/>
      <c r="AC52" s="162"/>
      <c r="AD52" s="162"/>
      <c r="AE52" s="162"/>
      <c r="AF52" s="363"/>
      <c r="AG52" s="141"/>
      <c r="AH52" s="340"/>
      <c r="AI52" s="340"/>
      <c r="AJ52" s="164"/>
      <c r="AK52" s="162"/>
    </row>
    <row r="53" spans="1:37" ht="12.75" customHeight="1" x14ac:dyDescent="0.25">
      <c r="A53" s="160"/>
      <c r="B53" s="162" t="s">
        <v>369</v>
      </c>
      <c r="C53" s="162"/>
      <c r="D53" s="162"/>
      <c r="E53" s="162"/>
      <c r="F53" s="865" t="str">
        <f>'CARGAR datos'!D57</f>
        <v>-</v>
      </c>
      <c r="G53" s="865"/>
      <c r="H53" s="865"/>
      <c r="I53" s="865"/>
      <c r="J53" s="865"/>
      <c r="K53" s="865"/>
      <c r="L53" s="162" t="s">
        <v>370</v>
      </c>
      <c r="M53" s="162"/>
      <c r="N53" s="162"/>
      <c r="O53" s="865" t="str">
        <f>'CARGAR datos'!D59</f>
        <v>-</v>
      </c>
      <c r="P53" s="865"/>
      <c r="Q53" s="865"/>
      <c r="R53" s="865"/>
      <c r="S53" s="865"/>
      <c r="T53" s="162" t="s">
        <v>371</v>
      </c>
      <c r="U53" s="162"/>
      <c r="V53" s="162"/>
      <c r="W53" s="162"/>
      <c r="X53" s="865" t="str">
        <f>'CARGAR datos'!D61</f>
        <v>-</v>
      </c>
      <c r="Y53" s="865"/>
      <c r="Z53" s="865"/>
      <c r="AA53" s="865"/>
      <c r="AB53" s="865"/>
      <c r="AC53" s="865"/>
      <c r="AD53" s="865"/>
      <c r="AE53" s="865"/>
      <c r="AF53" s="865"/>
      <c r="AG53" s="865"/>
      <c r="AH53" s="162"/>
      <c r="AI53" s="162"/>
      <c r="AJ53" s="197"/>
      <c r="AK53" s="141"/>
    </row>
    <row r="54" spans="1:37" ht="12.75" customHeight="1" x14ac:dyDescent="0.25">
      <c r="A54" s="165" t="s">
        <v>643</v>
      </c>
      <c r="B54" s="141"/>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141"/>
      <c r="AB54" s="141"/>
      <c r="AC54" s="141"/>
      <c r="AD54" s="141"/>
      <c r="AE54" s="141"/>
      <c r="AF54" s="141"/>
      <c r="AG54" s="141"/>
      <c r="AH54" s="141"/>
      <c r="AI54" s="141"/>
      <c r="AJ54" s="143"/>
      <c r="AK54" s="141"/>
    </row>
    <row r="55" spans="1:37" ht="12.75" customHeight="1" x14ac:dyDescent="0.25">
      <c r="A55" s="165" t="s">
        <v>644</v>
      </c>
      <c r="B55" s="141"/>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141"/>
      <c r="AB55" s="141"/>
      <c r="AC55" s="141"/>
      <c r="AD55" s="141"/>
      <c r="AE55" s="141"/>
      <c r="AF55" s="141"/>
      <c r="AG55" s="141"/>
      <c r="AH55" s="141"/>
      <c r="AI55" s="141"/>
      <c r="AJ55" s="143"/>
      <c r="AK55" s="141"/>
    </row>
    <row r="56" spans="1:37" ht="12.75" customHeight="1" x14ac:dyDescent="0.25">
      <c r="A56" s="165" t="s">
        <v>645</v>
      </c>
      <c r="B56" s="141"/>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141"/>
      <c r="AB56" s="141"/>
      <c r="AC56" s="141"/>
      <c r="AD56" s="141"/>
      <c r="AE56" s="141"/>
      <c r="AF56" s="141"/>
      <c r="AG56" s="141"/>
      <c r="AH56" s="141"/>
      <c r="AI56" s="141"/>
      <c r="AJ56" s="143"/>
      <c r="AK56" s="141"/>
    </row>
    <row r="57" spans="1:37" ht="12.75" customHeight="1" x14ac:dyDescent="0.25">
      <c r="A57" s="142" t="s">
        <v>320</v>
      </c>
      <c r="B57" s="141"/>
      <c r="C57" s="141"/>
      <c r="D57" s="141"/>
      <c r="E57" s="141"/>
      <c r="F57" s="868" t="str">
        <f>'CARGAR datos'!C52</f>
        <v>-</v>
      </c>
      <c r="G57" s="868"/>
      <c r="H57" s="868"/>
      <c r="I57" s="868"/>
      <c r="J57" s="868"/>
      <c r="K57" s="868"/>
      <c r="L57" s="868"/>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167"/>
      <c r="AK57" s="141"/>
    </row>
    <row r="58" spans="1:37" ht="12.75" customHeight="1" thickBot="1" x14ac:dyDescent="0.3">
      <c r="A58" s="142"/>
      <c r="B58" s="141"/>
      <c r="C58" s="141"/>
      <c r="D58" s="141"/>
      <c r="E58" s="141"/>
      <c r="F58" s="868"/>
      <c r="G58" s="868"/>
      <c r="H58" s="868"/>
      <c r="I58" s="868"/>
      <c r="J58" s="868"/>
      <c r="K58" s="868"/>
      <c r="L58" s="868"/>
      <c r="M58" s="868"/>
      <c r="N58" s="868"/>
      <c r="O58" s="868"/>
      <c r="P58" s="868"/>
      <c r="Q58" s="868"/>
      <c r="R58" s="868"/>
      <c r="S58" s="868"/>
      <c r="T58" s="868"/>
      <c r="U58" s="868"/>
      <c r="V58" s="868"/>
      <c r="W58" s="868"/>
      <c r="X58" s="868"/>
      <c r="Y58" s="868"/>
      <c r="Z58" s="868"/>
      <c r="AA58" s="868"/>
      <c r="AB58" s="868"/>
      <c r="AC58" s="868"/>
      <c r="AD58" s="868"/>
      <c r="AE58" s="868"/>
      <c r="AF58" s="868"/>
      <c r="AG58" s="868"/>
      <c r="AH58" s="868"/>
      <c r="AI58" s="868"/>
      <c r="AJ58" s="157"/>
      <c r="AK58" s="141"/>
    </row>
    <row r="59" spans="1:37" ht="12.75" customHeight="1" x14ac:dyDescent="0.25">
      <c r="A59" s="861" t="s">
        <v>321</v>
      </c>
      <c r="B59" s="862"/>
      <c r="C59" s="862"/>
      <c r="D59" s="862"/>
      <c r="E59" s="862"/>
      <c r="F59" s="862"/>
      <c r="G59" s="862"/>
      <c r="H59" s="862"/>
      <c r="I59" s="863"/>
      <c r="J59" s="861" t="s">
        <v>322</v>
      </c>
      <c r="K59" s="862"/>
      <c r="L59" s="862"/>
      <c r="M59" s="862"/>
      <c r="N59" s="862"/>
      <c r="O59" s="862"/>
      <c r="P59" s="862"/>
      <c r="Q59" s="862"/>
      <c r="R59" s="863"/>
      <c r="S59" s="861" t="s">
        <v>324</v>
      </c>
      <c r="T59" s="862"/>
      <c r="U59" s="862"/>
      <c r="V59" s="862"/>
      <c r="W59" s="862"/>
      <c r="X59" s="862"/>
      <c r="Y59" s="862"/>
      <c r="Z59" s="862"/>
      <c r="AA59" s="863"/>
      <c r="AB59" s="861" t="s">
        <v>323</v>
      </c>
      <c r="AC59" s="862"/>
      <c r="AD59" s="862"/>
      <c r="AE59" s="862"/>
      <c r="AF59" s="862"/>
      <c r="AG59" s="862"/>
      <c r="AH59" s="862"/>
      <c r="AI59" s="862"/>
      <c r="AJ59" s="863"/>
      <c r="AK59" s="141"/>
    </row>
    <row r="60" spans="1:37" ht="12.75" customHeight="1" x14ac:dyDescent="0.25">
      <c r="A60" s="864"/>
      <c r="B60" s="865"/>
      <c r="C60" s="865"/>
      <c r="D60" s="865"/>
      <c r="E60" s="865"/>
      <c r="F60" s="865"/>
      <c r="G60" s="865"/>
      <c r="H60" s="865"/>
      <c r="I60" s="866"/>
      <c r="J60" s="864"/>
      <c r="K60" s="865"/>
      <c r="L60" s="865"/>
      <c r="M60" s="865"/>
      <c r="N60" s="865"/>
      <c r="O60" s="865"/>
      <c r="P60" s="865"/>
      <c r="Q60" s="865"/>
      <c r="R60" s="866"/>
      <c r="S60" s="864"/>
      <c r="T60" s="865"/>
      <c r="U60" s="865"/>
      <c r="V60" s="865"/>
      <c r="W60" s="865"/>
      <c r="X60" s="865"/>
      <c r="Y60" s="865"/>
      <c r="Z60" s="865"/>
      <c r="AA60" s="866"/>
      <c r="AB60" s="864"/>
      <c r="AC60" s="865"/>
      <c r="AD60" s="865"/>
      <c r="AE60" s="865"/>
      <c r="AF60" s="865"/>
      <c r="AG60" s="865"/>
      <c r="AH60" s="865"/>
      <c r="AI60" s="865"/>
      <c r="AJ60" s="866"/>
      <c r="AK60" s="141"/>
    </row>
    <row r="61" spans="1:37" ht="12.75" customHeight="1" x14ac:dyDescent="0.25">
      <c r="A61" s="520" t="e" vm="5">
        <f>'CARGAR datos'!I9</f>
        <v>#VALUE!</v>
      </c>
      <c r="B61" s="521"/>
      <c r="C61" s="521"/>
      <c r="D61" s="521"/>
      <c r="E61" s="521"/>
      <c r="F61" s="521"/>
      <c r="G61" s="521"/>
      <c r="H61" s="521"/>
      <c r="I61" s="522"/>
      <c r="J61" s="520" t="e" vm="4">
        <f>'CARGAR datos'!L9</f>
        <v>#VALUE!</v>
      </c>
      <c r="K61" s="521"/>
      <c r="L61" s="521"/>
      <c r="M61" s="521"/>
      <c r="N61" s="521"/>
      <c r="O61" s="521"/>
      <c r="P61" s="521"/>
      <c r="Q61" s="521"/>
      <c r="R61" s="522"/>
      <c r="S61" s="142"/>
      <c r="T61" s="141"/>
      <c r="U61" s="141"/>
      <c r="V61" s="141"/>
      <c r="W61" s="141"/>
      <c r="X61" s="141"/>
      <c r="Y61" s="141"/>
      <c r="Z61" s="141"/>
      <c r="AA61" s="143"/>
      <c r="AB61" s="142"/>
      <c r="AC61" s="141"/>
      <c r="AD61" s="141"/>
      <c r="AE61" s="141"/>
      <c r="AF61" s="141"/>
      <c r="AG61" s="141"/>
      <c r="AH61" s="141"/>
      <c r="AI61" s="141"/>
      <c r="AJ61" s="143"/>
      <c r="AK61" s="141"/>
    </row>
    <row r="62" spans="1:37" ht="12.75" customHeight="1" x14ac:dyDescent="0.25">
      <c r="A62" s="520"/>
      <c r="B62" s="521"/>
      <c r="C62" s="521"/>
      <c r="D62" s="521"/>
      <c r="E62" s="521"/>
      <c r="F62" s="521"/>
      <c r="G62" s="521"/>
      <c r="H62" s="521"/>
      <c r="I62" s="522"/>
      <c r="J62" s="520"/>
      <c r="K62" s="521"/>
      <c r="L62" s="521"/>
      <c r="M62" s="521"/>
      <c r="N62" s="521"/>
      <c r="O62" s="521"/>
      <c r="P62" s="521"/>
      <c r="Q62" s="521"/>
      <c r="R62" s="522"/>
      <c r="S62" s="142"/>
      <c r="T62" s="141"/>
      <c r="U62" s="141"/>
      <c r="V62" s="141"/>
      <c r="W62" s="141"/>
      <c r="X62" s="141"/>
      <c r="Y62" s="141"/>
      <c r="Z62" s="141"/>
      <c r="AA62" s="143"/>
      <c r="AB62" s="142"/>
      <c r="AC62" s="141"/>
      <c r="AD62" s="141"/>
      <c r="AE62" s="141"/>
      <c r="AF62" s="141"/>
      <c r="AG62" s="141"/>
      <c r="AH62" s="141"/>
      <c r="AI62" s="141"/>
      <c r="AJ62" s="143"/>
      <c r="AK62" s="141"/>
    </row>
    <row r="63" spans="1:37" ht="12.75" customHeight="1" x14ac:dyDescent="0.25">
      <c r="A63" s="520"/>
      <c r="B63" s="521"/>
      <c r="C63" s="521"/>
      <c r="D63" s="521"/>
      <c r="E63" s="521"/>
      <c r="F63" s="521"/>
      <c r="G63" s="521"/>
      <c r="H63" s="521"/>
      <c r="I63" s="522"/>
      <c r="J63" s="520"/>
      <c r="K63" s="521"/>
      <c r="L63" s="521"/>
      <c r="M63" s="521"/>
      <c r="N63" s="521"/>
      <c r="O63" s="521"/>
      <c r="P63" s="521"/>
      <c r="Q63" s="521"/>
      <c r="R63" s="522"/>
      <c r="S63" s="142"/>
      <c r="T63" s="141"/>
      <c r="U63" s="141"/>
      <c r="V63" s="141"/>
      <c r="W63" s="141"/>
      <c r="X63" s="141"/>
      <c r="Y63" s="141"/>
      <c r="Z63" s="141"/>
      <c r="AA63" s="143"/>
      <c r="AB63" s="142"/>
      <c r="AC63" s="141"/>
      <c r="AD63" s="141"/>
      <c r="AE63" s="141"/>
      <c r="AF63" s="141"/>
      <c r="AG63" s="141"/>
      <c r="AH63" s="141"/>
      <c r="AI63" s="141"/>
      <c r="AJ63" s="143"/>
      <c r="AK63" s="141"/>
    </row>
    <row r="64" spans="1:37" ht="12.75" customHeight="1" x14ac:dyDescent="0.25">
      <c r="A64" s="520"/>
      <c r="B64" s="521"/>
      <c r="C64" s="521"/>
      <c r="D64" s="521"/>
      <c r="E64" s="521"/>
      <c r="F64" s="521"/>
      <c r="G64" s="521"/>
      <c r="H64" s="521"/>
      <c r="I64" s="522"/>
      <c r="J64" s="520"/>
      <c r="K64" s="521"/>
      <c r="L64" s="521"/>
      <c r="M64" s="521"/>
      <c r="N64" s="521"/>
      <c r="O64" s="521"/>
      <c r="P64" s="521"/>
      <c r="Q64" s="521"/>
      <c r="R64" s="522"/>
      <c r="S64" s="142"/>
      <c r="T64" s="141"/>
      <c r="U64" s="141"/>
      <c r="V64" s="141"/>
      <c r="W64" s="141"/>
      <c r="X64" s="141"/>
      <c r="Y64" s="141"/>
      <c r="Z64" s="141"/>
      <c r="AA64" s="143"/>
      <c r="AB64" s="142"/>
      <c r="AC64" s="141"/>
      <c r="AD64" s="141"/>
      <c r="AE64" s="141"/>
      <c r="AF64" s="141"/>
      <c r="AG64" s="141"/>
      <c r="AH64" s="141"/>
      <c r="AI64" s="141"/>
      <c r="AJ64" s="143"/>
      <c r="AK64" s="141"/>
    </row>
    <row r="65" spans="1:37" ht="12.75" customHeight="1" x14ac:dyDescent="0.25">
      <c r="A65" s="520"/>
      <c r="B65" s="521"/>
      <c r="C65" s="521"/>
      <c r="D65" s="521"/>
      <c r="E65" s="521"/>
      <c r="F65" s="521"/>
      <c r="G65" s="521"/>
      <c r="H65" s="521"/>
      <c r="I65" s="522"/>
      <c r="J65" s="520"/>
      <c r="K65" s="521"/>
      <c r="L65" s="521"/>
      <c r="M65" s="521"/>
      <c r="N65" s="521"/>
      <c r="O65" s="521"/>
      <c r="P65" s="521"/>
      <c r="Q65" s="521"/>
      <c r="R65" s="522"/>
      <c r="S65" s="142"/>
      <c r="T65" s="141"/>
      <c r="U65" s="141"/>
      <c r="V65" s="141"/>
      <c r="W65" s="141"/>
      <c r="X65" s="141"/>
      <c r="Y65" s="141"/>
      <c r="Z65" s="141"/>
      <c r="AA65" s="143"/>
      <c r="AB65" s="142"/>
      <c r="AC65" s="141"/>
      <c r="AD65" s="141"/>
      <c r="AE65" s="141"/>
      <c r="AF65" s="141"/>
      <c r="AG65" s="141"/>
      <c r="AH65" s="141"/>
      <c r="AI65" s="141"/>
      <c r="AJ65" s="143"/>
      <c r="AK65" s="141"/>
    </row>
    <row r="66" spans="1:37" ht="12.75" customHeight="1" x14ac:dyDescent="0.25">
      <c r="A66" s="852" t="str">
        <f>'CARGAR datos'!E18</f>
        <v>-</v>
      </c>
      <c r="B66" s="853"/>
      <c r="C66" s="853"/>
      <c r="D66" s="853"/>
      <c r="E66" s="853"/>
      <c r="F66" s="853"/>
      <c r="G66" s="853"/>
      <c r="H66" s="853"/>
      <c r="I66" s="854"/>
      <c r="J66" s="911" t="str">
        <f>'CARGAR datos'!E8</f>
        <v>-</v>
      </c>
      <c r="K66" s="853"/>
      <c r="L66" s="853"/>
      <c r="M66" s="853"/>
      <c r="N66" s="853"/>
      <c r="O66" s="853"/>
      <c r="P66" s="853"/>
      <c r="Q66" s="853"/>
      <c r="R66" s="854"/>
      <c r="S66" s="142"/>
      <c r="T66" s="141"/>
      <c r="U66" s="141"/>
      <c r="V66" s="141"/>
      <c r="W66" s="141"/>
      <c r="X66" s="141"/>
      <c r="Y66" s="141"/>
      <c r="Z66" s="141"/>
      <c r="AA66" s="143"/>
      <c r="AB66" s="142"/>
      <c r="AC66" s="141"/>
      <c r="AD66" s="141"/>
      <c r="AE66" s="141"/>
      <c r="AF66" s="141"/>
      <c r="AG66" s="141"/>
      <c r="AH66" s="141"/>
      <c r="AI66" s="141"/>
      <c r="AJ66" s="143"/>
      <c r="AK66" s="141"/>
    </row>
    <row r="67" spans="1:37" ht="12.75" customHeight="1" x14ac:dyDescent="0.25">
      <c r="A67" s="142"/>
      <c r="B67" s="141"/>
      <c r="C67" s="853" t="str">
        <f>'CARGAR datos'!E23</f>
        <v>-</v>
      </c>
      <c r="D67" s="853"/>
      <c r="E67" s="853"/>
      <c r="F67" s="853"/>
      <c r="G67" s="853"/>
      <c r="H67" s="141"/>
      <c r="I67" s="143"/>
      <c r="J67" s="142"/>
      <c r="K67" s="853" t="str">
        <f>'CARGAR datos'!E9</f>
        <v>-</v>
      </c>
      <c r="L67" s="853"/>
      <c r="M67" s="853"/>
      <c r="N67" s="853"/>
      <c r="O67" s="853"/>
      <c r="P67" s="853"/>
      <c r="Q67" s="853"/>
      <c r="R67" s="143"/>
      <c r="S67" s="142"/>
      <c r="T67" s="141"/>
      <c r="U67" s="141"/>
      <c r="V67" s="141"/>
      <c r="W67" s="141"/>
      <c r="X67" s="141"/>
      <c r="Y67" s="141"/>
      <c r="Z67" s="141"/>
      <c r="AA67" s="143"/>
      <c r="AB67" s="142"/>
      <c r="AC67" s="141"/>
      <c r="AD67" s="141"/>
      <c r="AE67" s="141"/>
      <c r="AF67" s="141"/>
      <c r="AG67" s="141"/>
      <c r="AH67" s="141"/>
      <c r="AI67" s="141"/>
      <c r="AJ67" s="143"/>
      <c r="AK67" s="141"/>
    </row>
    <row r="68" spans="1:37" ht="12.75" customHeight="1" thickBot="1" x14ac:dyDescent="0.3">
      <c r="A68" s="145"/>
      <c r="B68" s="169" t="s">
        <v>325</v>
      </c>
      <c r="C68" s="146"/>
      <c r="D68" s="146"/>
      <c r="E68" s="860">
        <f>'CARGAR datos'!Z23</f>
        <v>45275</v>
      </c>
      <c r="F68" s="860"/>
      <c r="G68" s="860"/>
      <c r="H68" s="860"/>
      <c r="I68" s="147"/>
      <c r="J68" s="145"/>
      <c r="K68" s="169" t="s">
        <v>325</v>
      </c>
      <c r="L68" s="146"/>
      <c r="M68" s="146"/>
      <c r="N68" s="860">
        <f>'CARGAR datos'!Z23</f>
        <v>45275</v>
      </c>
      <c r="O68" s="860"/>
      <c r="P68" s="860"/>
      <c r="Q68" s="860"/>
      <c r="R68" s="147"/>
      <c r="S68" s="145"/>
      <c r="T68" s="169" t="s">
        <v>325</v>
      </c>
      <c r="U68" s="146"/>
      <c r="V68" s="146"/>
      <c r="W68" s="858"/>
      <c r="X68" s="858"/>
      <c r="Y68" s="858"/>
      <c r="Z68" s="858"/>
      <c r="AA68" s="147"/>
      <c r="AB68" s="145"/>
      <c r="AC68" s="169" t="s">
        <v>325</v>
      </c>
      <c r="AD68" s="146"/>
      <c r="AE68" s="146"/>
      <c r="AF68" s="858"/>
      <c r="AG68" s="858"/>
      <c r="AH68" s="858"/>
      <c r="AI68" s="858"/>
      <c r="AJ68" s="147"/>
      <c r="AK68" s="141"/>
    </row>
    <row r="69" spans="1:37" x14ac:dyDescent="0.25">
      <c r="A69" s="141"/>
      <c r="B69" s="141"/>
      <c r="C69" s="141"/>
      <c r="D69" s="141"/>
      <c r="E69" s="141"/>
      <c r="F69" s="141"/>
      <c r="G69" s="141"/>
      <c r="H69" s="141"/>
      <c r="I69" s="141"/>
      <c r="J69" s="141"/>
      <c r="K69" s="141"/>
      <c r="L69" s="141"/>
      <c r="M69" s="141"/>
      <c r="N69" s="141"/>
      <c r="O69" s="141"/>
      <c r="P69" s="141"/>
      <c r="Q69" s="141"/>
      <c r="R69" s="141"/>
      <c r="S69" s="141"/>
      <c r="T69" s="141"/>
      <c r="U69" s="141"/>
      <c r="V69" s="141"/>
      <c r="W69" s="141"/>
      <c r="X69" s="141"/>
      <c r="Y69" s="141"/>
      <c r="Z69" s="141"/>
      <c r="AA69" s="141"/>
      <c r="AB69" s="141"/>
      <c r="AC69" s="141"/>
      <c r="AD69" s="141"/>
      <c r="AE69" s="141"/>
      <c r="AF69" s="141"/>
      <c r="AG69" s="141"/>
      <c r="AH69" s="141"/>
      <c r="AI69" s="141"/>
      <c r="AJ69" s="141"/>
      <c r="AK69" s="141"/>
    </row>
  </sheetData>
  <sheetProtection algorithmName="SHA-512" hashValue="tcvxU/Tvs8aGEXfkutw/LAx/ry+PKOix7meukwbTR29wEx0FDIBSnjBq1l8K9weiUK/mrsiKlsDqIvhvCmn8kA==" saltValue="DIGl9rujAxaS/q4NlhqO/g==" spinCount="100000" sheet="1" selectLockedCells="1"/>
  <mergeCells count="87">
    <mergeCell ref="A1:I11"/>
    <mergeCell ref="J1:S1"/>
    <mergeCell ref="T1:AJ1"/>
    <mergeCell ref="J2:AJ5"/>
    <mergeCell ref="J6:AJ8"/>
    <mergeCell ref="J9:AJ11"/>
    <mergeCell ref="G27:U27"/>
    <mergeCell ref="Z27:AH27"/>
    <mergeCell ref="F13:S13"/>
    <mergeCell ref="X13:AC13"/>
    <mergeCell ref="H15:V15"/>
    <mergeCell ref="AA15:AE15"/>
    <mergeCell ref="D17:F17"/>
    <mergeCell ref="O17:AB17"/>
    <mergeCell ref="AD17:AF17"/>
    <mergeCell ref="AI17:AJ17"/>
    <mergeCell ref="C19:D19"/>
    <mergeCell ref="K19:Q19"/>
    <mergeCell ref="W19:Y19"/>
    <mergeCell ref="AC19:AJ19"/>
    <mergeCell ref="H29:U29"/>
    <mergeCell ref="W29:Z29"/>
    <mergeCell ref="AC29:AE29"/>
    <mergeCell ref="AH29:AJ29"/>
    <mergeCell ref="F31:N31"/>
    <mergeCell ref="T31:W31"/>
    <mergeCell ref="AB31:AJ31"/>
    <mergeCell ref="A33:C33"/>
    <mergeCell ref="D33:V33"/>
    <mergeCell ref="B35:I35"/>
    <mergeCell ref="A37:E37"/>
    <mergeCell ref="F37:L37"/>
    <mergeCell ref="N37:P37"/>
    <mergeCell ref="Q37:X37"/>
    <mergeCell ref="Y37:AA37"/>
    <mergeCell ref="AB37:AI37"/>
    <mergeCell ref="A39:E39"/>
    <mergeCell ref="F39:H39"/>
    <mergeCell ref="I39:K39"/>
    <mergeCell ref="L39:N39"/>
    <mergeCell ref="O39:Q39"/>
    <mergeCell ref="R39:T39"/>
    <mergeCell ref="U39:W39"/>
    <mergeCell ref="X39:Z39"/>
    <mergeCell ref="AA39:AC39"/>
    <mergeCell ref="AD39:AI39"/>
    <mergeCell ref="A41:B41"/>
    <mergeCell ref="C41:L41"/>
    <mergeCell ref="N41:P41"/>
    <mergeCell ref="Q41:R41"/>
    <mergeCell ref="S41:T41"/>
    <mergeCell ref="U41:Y41"/>
    <mergeCell ref="Z41:AB41"/>
    <mergeCell ref="AC41:AE41"/>
    <mergeCell ref="AF41:AJ41"/>
    <mergeCell ref="C43:P43"/>
    <mergeCell ref="R43:AE43"/>
    <mergeCell ref="L45:W45"/>
    <mergeCell ref="Z45:AC45"/>
    <mergeCell ref="AF45:AJ45"/>
    <mergeCell ref="F57:AI58"/>
    <mergeCell ref="B47:O47"/>
    <mergeCell ref="K49:O49"/>
    <mergeCell ref="Z49:AE49"/>
    <mergeCell ref="E51:F51"/>
    <mergeCell ref="J51:K51"/>
    <mergeCell ref="Q51:R51"/>
    <mergeCell ref="Z51:AA51"/>
    <mergeCell ref="AH51:AI51"/>
    <mergeCell ref="F53:K53"/>
    <mergeCell ref="O53:S53"/>
    <mergeCell ref="X53:AG53"/>
    <mergeCell ref="S51:Y51"/>
    <mergeCell ref="A61:I65"/>
    <mergeCell ref="J61:R65"/>
    <mergeCell ref="AF68:AI68"/>
    <mergeCell ref="A59:I60"/>
    <mergeCell ref="J59:R60"/>
    <mergeCell ref="S59:AA60"/>
    <mergeCell ref="AB59:AJ60"/>
    <mergeCell ref="C67:G67"/>
    <mergeCell ref="K67:Q67"/>
    <mergeCell ref="E68:H68"/>
    <mergeCell ref="N68:Q68"/>
    <mergeCell ref="W68:Z68"/>
    <mergeCell ref="J66:R66"/>
    <mergeCell ref="A66:I66"/>
  </mergeCells>
  <conditionalFormatting sqref="E68:H68">
    <cfRule type="cellIs" dxfId="34" priority="1" stopIfTrue="1" operator="equal">
      <formula>0</formula>
    </cfRule>
  </conditionalFormatting>
  <conditionalFormatting sqref="F13:S13 A15 H15 AA15:AE15 D17:F17 O17 AI17 C19:D19 K19 W19 AC19:AK19 G27 Z27 H29 W29 AC29 AH29 F31:F32 T31:W32 AB31:AJ32 L39 X39:X40 C40:D40 G40:H40 K40:L40 O40:P40 S40 C43:P43 R43:AE43 L45:L46 Z45:Z46 AF45:AF46">
    <cfRule type="cellIs" dxfId="33" priority="6" stopIfTrue="1" operator="equal">
      <formula>0</formula>
    </cfRule>
  </conditionalFormatting>
  <conditionalFormatting sqref="K49:O49 Z49 Q51:S51 Z51 E51:F52 J51:K52 AF51:AI52 Q52:T52 Y52:Z52 A66 J66 C67:G67 K67:Q67">
    <cfRule type="cellIs" dxfId="32" priority="7" stopIfTrue="1" operator="equal">
      <formula>0</formula>
    </cfRule>
  </conditionalFormatting>
  <conditionalFormatting sqref="N68:Q68">
    <cfRule type="cellIs" dxfId="31" priority="2" stopIfTrue="1" operator="equal">
      <formula>0</formula>
    </cfRule>
  </conditionalFormatting>
  <conditionalFormatting sqref="X13">
    <cfRule type="cellIs" dxfId="30" priority="4" stopIfTrue="1" operator="equal">
      <formula>0</formula>
    </cfRule>
  </conditionalFormatting>
  <conditionalFormatting sqref="AB37">
    <cfRule type="cellIs" dxfId="29" priority="3" stopIfTrue="1" operator="equal">
      <formula>0</formula>
    </cfRule>
  </conditionalFormatting>
  <conditionalFormatting sqref="AD17">
    <cfRule type="cellIs" dxfId="28" priority="5" stopIfTrue="1" operator="equal">
      <formula>0</formula>
    </cfRule>
  </conditionalFormatting>
  <printOptions horizontalCentered="1" verticalCentered="1"/>
  <pageMargins left="0.55118110236220474" right="0.39370078740157483" top="0.62992125984251968" bottom="0.15748031496062992" header="0.43307086614173229" footer="0"/>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E4AEE-955C-4A4B-A30F-8614F78393EF}">
  <sheetPr codeName="Hoja8">
    <tabColor rgb="FF00B0F0"/>
  </sheetPr>
  <dimension ref="A1:AK69"/>
  <sheetViews>
    <sheetView showGridLines="0" showRowColHeaders="0" showRuler="0" view="pageLayout" zoomScaleNormal="100" workbookViewId="0">
      <selection activeCell="J9" sqref="J9:AJ11"/>
    </sheetView>
  </sheetViews>
  <sheetFormatPr baseColWidth="10" defaultRowHeight="15" x14ac:dyDescent="0.25"/>
  <cols>
    <col min="1" max="36" width="2.7109375" customWidth="1"/>
  </cols>
  <sheetData>
    <row r="1" spans="1:37" ht="12.95" customHeight="1" thickBot="1" x14ac:dyDescent="0.3">
      <c r="A1" s="984" t="e" vm="6">
        <v>#VALUE!</v>
      </c>
      <c r="B1" s="985"/>
      <c r="C1" s="985"/>
      <c r="D1" s="985"/>
      <c r="E1" s="985"/>
      <c r="F1" s="985"/>
      <c r="G1" s="985"/>
      <c r="H1" s="985"/>
      <c r="I1" s="986"/>
      <c r="J1" s="993"/>
      <c r="K1" s="994"/>
      <c r="L1" s="994"/>
      <c r="M1" s="994"/>
      <c r="N1" s="994"/>
      <c r="O1" s="994"/>
      <c r="P1" s="994"/>
      <c r="Q1" s="994"/>
      <c r="R1" s="994"/>
      <c r="S1" s="995"/>
      <c r="T1" s="996" t="s">
        <v>373</v>
      </c>
      <c r="U1" s="994"/>
      <c r="V1" s="994"/>
      <c r="W1" s="994"/>
      <c r="X1" s="994"/>
      <c r="Y1" s="994"/>
      <c r="Z1" s="994"/>
      <c r="AA1" s="994"/>
      <c r="AB1" s="994"/>
      <c r="AC1" s="994"/>
      <c r="AD1" s="994"/>
      <c r="AE1" s="994"/>
      <c r="AF1" s="994"/>
      <c r="AG1" s="994"/>
      <c r="AH1" s="994"/>
      <c r="AI1" s="994"/>
      <c r="AJ1" s="995"/>
      <c r="AK1" s="209"/>
    </row>
    <row r="2" spans="1:37" ht="12.95" customHeight="1" x14ac:dyDescent="0.25">
      <c r="A2" s="987"/>
      <c r="B2" s="988"/>
      <c r="C2" s="988"/>
      <c r="D2" s="988"/>
      <c r="E2" s="988"/>
      <c r="F2" s="988"/>
      <c r="G2" s="988"/>
      <c r="H2" s="988"/>
      <c r="I2" s="989"/>
      <c r="J2" s="997" t="s">
        <v>272</v>
      </c>
      <c r="K2" s="998"/>
      <c r="L2" s="998"/>
      <c r="M2" s="998"/>
      <c r="N2" s="998"/>
      <c r="O2" s="998"/>
      <c r="P2" s="998"/>
      <c r="Q2" s="998"/>
      <c r="R2" s="998"/>
      <c r="S2" s="998"/>
      <c r="T2" s="998"/>
      <c r="U2" s="998"/>
      <c r="V2" s="998"/>
      <c r="W2" s="998"/>
      <c r="X2" s="998"/>
      <c r="Y2" s="998"/>
      <c r="Z2" s="998"/>
      <c r="AA2" s="998"/>
      <c r="AB2" s="998"/>
      <c r="AC2" s="998"/>
      <c r="AD2" s="998"/>
      <c r="AE2" s="998"/>
      <c r="AF2" s="998"/>
      <c r="AG2" s="998"/>
      <c r="AH2" s="998"/>
      <c r="AI2" s="998"/>
      <c r="AJ2" s="999"/>
      <c r="AK2" s="212"/>
    </row>
    <row r="3" spans="1:37" ht="12.95" customHeight="1" x14ac:dyDescent="0.25">
      <c r="A3" s="987"/>
      <c r="B3" s="988"/>
      <c r="C3" s="988"/>
      <c r="D3" s="988"/>
      <c r="E3" s="988"/>
      <c r="F3" s="988"/>
      <c r="G3" s="988"/>
      <c r="H3" s="988"/>
      <c r="I3" s="989"/>
      <c r="J3" s="1000"/>
      <c r="K3" s="1001"/>
      <c r="L3" s="1001"/>
      <c r="M3" s="1001"/>
      <c r="N3" s="1001"/>
      <c r="O3" s="1001"/>
      <c r="P3" s="1001"/>
      <c r="Q3" s="1001"/>
      <c r="R3" s="1001"/>
      <c r="S3" s="1001"/>
      <c r="T3" s="1001"/>
      <c r="U3" s="1001"/>
      <c r="V3" s="1001"/>
      <c r="W3" s="1001"/>
      <c r="X3" s="1001"/>
      <c r="Y3" s="1001"/>
      <c r="Z3" s="1001"/>
      <c r="AA3" s="1001"/>
      <c r="AB3" s="1001"/>
      <c r="AC3" s="1001"/>
      <c r="AD3" s="1001"/>
      <c r="AE3" s="1001"/>
      <c r="AF3" s="1001"/>
      <c r="AG3" s="1001"/>
      <c r="AH3" s="1001"/>
      <c r="AI3" s="1001"/>
      <c r="AJ3" s="1002"/>
      <c r="AK3" s="212"/>
    </row>
    <row r="4" spans="1:37" ht="12.95" customHeight="1" x14ac:dyDescent="0.25">
      <c r="A4" s="987"/>
      <c r="B4" s="988"/>
      <c r="C4" s="988"/>
      <c r="D4" s="988"/>
      <c r="E4" s="988"/>
      <c r="F4" s="988"/>
      <c r="G4" s="988"/>
      <c r="H4" s="988"/>
      <c r="I4" s="989"/>
      <c r="J4" s="1000"/>
      <c r="K4" s="1001"/>
      <c r="L4" s="1001"/>
      <c r="M4" s="1001"/>
      <c r="N4" s="1001"/>
      <c r="O4" s="1001"/>
      <c r="P4" s="1001"/>
      <c r="Q4" s="1001"/>
      <c r="R4" s="1001"/>
      <c r="S4" s="1001"/>
      <c r="T4" s="1001"/>
      <c r="U4" s="1001"/>
      <c r="V4" s="1001"/>
      <c r="W4" s="1001"/>
      <c r="X4" s="1001"/>
      <c r="Y4" s="1001"/>
      <c r="Z4" s="1001"/>
      <c r="AA4" s="1001"/>
      <c r="AB4" s="1001"/>
      <c r="AC4" s="1001"/>
      <c r="AD4" s="1001"/>
      <c r="AE4" s="1001"/>
      <c r="AF4" s="1001"/>
      <c r="AG4" s="1001"/>
      <c r="AH4" s="1001"/>
      <c r="AI4" s="1001"/>
      <c r="AJ4" s="1002"/>
      <c r="AK4" s="212"/>
    </row>
    <row r="5" spans="1:37" ht="12.95" customHeight="1" thickBot="1" x14ac:dyDescent="0.3">
      <c r="A5" s="987"/>
      <c r="B5" s="988"/>
      <c r="C5" s="988"/>
      <c r="D5" s="988"/>
      <c r="E5" s="988"/>
      <c r="F5" s="988"/>
      <c r="G5" s="988"/>
      <c r="H5" s="988"/>
      <c r="I5" s="989"/>
      <c r="J5" s="1003"/>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5"/>
      <c r="AK5" s="212"/>
    </row>
    <row r="6" spans="1:37" ht="12.95" customHeight="1" x14ac:dyDescent="0.25">
      <c r="A6" s="987"/>
      <c r="B6" s="988"/>
      <c r="C6" s="988"/>
      <c r="D6" s="988"/>
      <c r="E6" s="988"/>
      <c r="F6" s="988"/>
      <c r="G6" s="988"/>
      <c r="H6" s="988"/>
      <c r="I6" s="989"/>
      <c r="J6" s="1006" t="s">
        <v>379</v>
      </c>
      <c r="K6" s="1007"/>
      <c r="L6" s="1007"/>
      <c r="M6" s="1007"/>
      <c r="N6" s="1007"/>
      <c r="O6" s="1007"/>
      <c r="P6" s="1007"/>
      <c r="Q6" s="1007"/>
      <c r="R6" s="1007"/>
      <c r="S6" s="1007"/>
      <c r="T6" s="1007"/>
      <c r="U6" s="1007"/>
      <c r="V6" s="1007"/>
      <c r="W6" s="1007"/>
      <c r="X6" s="1007"/>
      <c r="Y6" s="1007"/>
      <c r="Z6" s="1007"/>
      <c r="AA6" s="1007"/>
      <c r="AB6" s="1007"/>
      <c r="AC6" s="1007"/>
      <c r="AD6" s="1007"/>
      <c r="AE6" s="1007"/>
      <c r="AF6" s="1007"/>
      <c r="AG6" s="1007"/>
      <c r="AH6" s="1007"/>
      <c r="AI6" s="1007"/>
      <c r="AJ6" s="1008"/>
      <c r="AK6" s="212"/>
    </row>
    <row r="7" spans="1:37" ht="12.95" customHeight="1" x14ac:dyDescent="0.25">
      <c r="A7" s="987"/>
      <c r="B7" s="988"/>
      <c r="C7" s="988"/>
      <c r="D7" s="988"/>
      <c r="E7" s="988"/>
      <c r="F7" s="988"/>
      <c r="G7" s="988"/>
      <c r="H7" s="988"/>
      <c r="I7" s="989"/>
      <c r="J7" s="1009"/>
      <c r="K7" s="1010"/>
      <c r="L7" s="1010"/>
      <c r="M7" s="1010"/>
      <c r="N7" s="1010"/>
      <c r="O7" s="1010"/>
      <c r="P7" s="1010"/>
      <c r="Q7" s="1010"/>
      <c r="R7" s="1010"/>
      <c r="S7" s="1010"/>
      <c r="T7" s="1010"/>
      <c r="U7" s="1010"/>
      <c r="V7" s="1010"/>
      <c r="W7" s="1010"/>
      <c r="X7" s="1010"/>
      <c r="Y7" s="1010"/>
      <c r="Z7" s="1010"/>
      <c r="AA7" s="1010"/>
      <c r="AB7" s="1010"/>
      <c r="AC7" s="1010"/>
      <c r="AD7" s="1010"/>
      <c r="AE7" s="1010"/>
      <c r="AF7" s="1010"/>
      <c r="AG7" s="1010"/>
      <c r="AH7" s="1010"/>
      <c r="AI7" s="1010"/>
      <c r="AJ7" s="1011"/>
      <c r="AK7" s="212"/>
    </row>
    <row r="8" spans="1:37" ht="12.95" customHeight="1" thickBot="1" x14ac:dyDescent="0.3">
      <c r="A8" s="987"/>
      <c r="B8" s="988"/>
      <c r="C8" s="988"/>
      <c r="D8" s="988"/>
      <c r="E8" s="988"/>
      <c r="F8" s="988"/>
      <c r="G8" s="988"/>
      <c r="H8" s="988"/>
      <c r="I8" s="989"/>
      <c r="J8" s="1012"/>
      <c r="K8" s="1013"/>
      <c r="L8" s="1013"/>
      <c r="M8" s="1013"/>
      <c r="N8" s="1013"/>
      <c r="O8" s="1013"/>
      <c r="P8" s="1013"/>
      <c r="Q8" s="1013"/>
      <c r="R8" s="1013"/>
      <c r="S8" s="1013"/>
      <c r="T8" s="1013"/>
      <c r="U8" s="1013"/>
      <c r="V8" s="1013"/>
      <c r="W8" s="1013"/>
      <c r="X8" s="1013"/>
      <c r="Y8" s="1013"/>
      <c r="Z8" s="1013"/>
      <c r="AA8" s="1013"/>
      <c r="AB8" s="1013"/>
      <c r="AC8" s="1013"/>
      <c r="AD8" s="1013"/>
      <c r="AE8" s="1013"/>
      <c r="AF8" s="1013"/>
      <c r="AG8" s="1013"/>
      <c r="AH8" s="1013"/>
      <c r="AI8" s="1013"/>
      <c r="AJ8" s="1014"/>
      <c r="AK8" s="212"/>
    </row>
    <row r="9" spans="1:37" ht="12.95" customHeight="1" x14ac:dyDescent="0.25">
      <c r="A9" s="987"/>
      <c r="B9" s="988"/>
      <c r="C9" s="988"/>
      <c r="D9" s="988"/>
      <c r="E9" s="988"/>
      <c r="F9" s="988"/>
      <c r="G9" s="988"/>
      <c r="H9" s="988"/>
      <c r="I9" s="989"/>
      <c r="J9" s="1015" t="s">
        <v>647</v>
      </c>
      <c r="K9" s="1016"/>
      <c r="L9" s="1016"/>
      <c r="M9" s="1016"/>
      <c r="N9" s="1016"/>
      <c r="O9" s="1016"/>
      <c r="P9" s="1016"/>
      <c r="Q9" s="1016"/>
      <c r="R9" s="1016"/>
      <c r="S9" s="1016"/>
      <c r="T9" s="1016"/>
      <c r="U9" s="1016"/>
      <c r="V9" s="1016"/>
      <c r="W9" s="1016"/>
      <c r="X9" s="1016"/>
      <c r="Y9" s="1016"/>
      <c r="Z9" s="1016"/>
      <c r="AA9" s="1016"/>
      <c r="AB9" s="1016"/>
      <c r="AC9" s="1016"/>
      <c r="AD9" s="1016"/>
      <c r="AE9" s="1016"/>
      <c r="AF9" s="1016"/>
      <c r="AG9" s="1016"/>
      <c r="AH9" s="1016"/>
      <c r="AI9" s="1016"/>
      <c r="AJ9" s="1017"/>
      <c r="AK9" s="209"/>
    </row>
    <row r="10" spans="1:37" ht="12.95" customHeight="1" x14ac:dyDescent="0.25">
      <c r="A10" s="987"/>
      <c r="B10" s="988"/>
      <c r="C10" s="988"/>
      <c r="D10" s="988"/>
      <c r="E10" s="988"/>
      <c r="F10" s="988"/>
      <c r="G10" s="988"/>
      <c r="H10" s="988"/>
      <c r="I10" s="989"/>
      <c r="J10" s="1018"/>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c r="AG10" s="1019"/>
      <c r="AH10" s="1019"/>
      <c r="AI10" s="1019"/>
      <c r="AJ10" s="1020"/>
      <c r="AK10" s="209"/>
    </row>
    <row r="11" spans="1:37" ht="12.95" customHeight="1" thickBot="1" x14ac:dyDescent="0.3">
      <c r="A11" s="990"/>
      <c r="B11" s="991"/>
      <c r="C11" s="991"/>
      <c r="D11" s="991"/>
      <c r="E11" s="991"/>
      <c r="F11" s="991"/>
      <c r="G11" s="991"/>
      <c r="H11" s="991"/>
      <c r="I11" s="992"/>
      <c r="J11" s="1021"/>
      <c r="K11" s="1022"/>
      <c r="L11" s="1022"/>
      <c r="M11" s="1022"/>
      <c r="N11" s="1022"/>
      <c r="O11" s="1022"/>
      <c r="P11" s="1022"/>
      <c r="Q11" s="1022"/>
      <c r="R11" s="1022"/>
      <c r="S11" s="1022"/>
      <c r="T11" s="1022"/>
      <c r="U11" s="1022"/>
      <c r="V11" s="1022"/>
      <c r="W11" s="1022"/>
      <c r="X11" s="1022"/>
      <c r="Y11" s="1022"/>
      <c r="Z11" s="1022"/>
      <c r="AA11" s="1022"/>
      <c r="AB11" s="1022"/>
      <c r="AC11" s="1022"/>
      <c r="AD11" s="1022"/>
      <c r="AE11" s="1022"/>
      <c r="AF11" s="1022"/>
      <c r="AG11" s="1022"/>
      <c r="AH11" s="1022"/>
      <c r="AI11" s="1022"/>
      <c r="AJ11" s="1023"/>
      <c r="AK11" s="209"/>
    </row>
    <row r="12" spans="1:37" ht="12.75" customHeight="1" x14ac:dyDescent="0.25">
      <c r="A12" s="206"/>
      <c r="B12" s="207"/>
      <c r="C12" s="207"/>
      <c r="D12" s="207"/>
      <c r="E12" s="207"/>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8"/>
      <c r="AK12" s="209"/>
    </row>
    <row r="13" spans="1:37" ht="12.75" customHeight="1" x14ac:dyDescent="0.25">
      <c r="A13" s="210" t="s">
        <v>380</v>
      </c>
      <c r="B13" s="209"/>
      <c r="C13" s="216"/>
      <c r="D13" s="209"/>
      <c r="E13" s="209"/>
      <c r="F13" s="978" t="str">
        <f>'CARGAR datos'!E18</f>
        <v>-</v>
      </c>
      <c r="G13" s="978"/>
      <c r="H13" s="978"/>
      <c r="I13" s="978"/>
      <c r="J13" s="978"/>
      <c r="K13" s="978"/>
      <c r="L13" s="978"/>
      <c r="M13" s="978"/>
      <c r="N13" s="978"/>
      <c r="O13" s="978"/>
      <c r="P13" s="978"/>
      <c r="Q13" s="978"/>
      <c r="R13" s="978"/>
      <c r="S13" s="978"/>
      <c r="T13" s="209" t="s">
        <v>276</v>
      </c>
      <c r="U13" s="209"/>
      <c r="V13" s="209"/>
      <c r="W13" s="216"/>
      <c r="X13" s="978" t="str">
        <f>'CARGAR datos'!E19</f>
        <v>-</v>
      </c>
      <c r="Y13" s="978"/>
      <c r="Z13" s="978"/>
      <c r="AA13" s="978"/>
      <c r="AB13" s="978"/>
      <c r="AC13" s="978"/>
      <c r="AD13" s="209" t="s">
        <v>277</v>
      </c>
      <c r="AE13" s="209"/>
      <c r="AF13" s="209"/>
      <c r="AG13" s="209"/>
      <c r="AH13" s="209"/>
      <c r="AI13" s="209"/>
      <c r="AJ13" s="211"/>
      <c r="AK13" s="209"/>
    </row>
    <row r="14" spans="1:37" ht="12.75" customHeight="1" x14ac:dyDescent="0.25">
      <c r="A14" s="210"/>
      <c r="B14" s="209"/>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11"/>
      <c r="AK14" s="209"/>
    </row>
    <row r="15" spans="1:37" ht="12.75" customHeight="1" x14ac:dyDescent="0.25">
      <c r="A15" s="210" t="s">
        <v>381</v>
      </c>
      <c r="B15" s="209"/>
      <c r="C15" s="209"/>
      <c r="D15" s="209"/>
      <c r="E15" s="209"/>
      <c r="F15" s="209"/>
      <c r="G15" s="209"/>
      <c r="H15" s="209"/>
      <c r="I15" s="978" t="str">
        <f>'CARGAR datos'!E22</f>
        <v>-</v>
      </c>
      <c r="J15" s="978"/>
      <c r="K15" s="978"/>
      <c r="L15" s="978"/>
      <c r="M15" s="978"/>
      <c r="N15" s="978"/>
      <c r="O15" s="978"/>
      <c r="P15" s="978"/>
      <c r="Q15" s="978"/>
      <c r="R15" s="978"/>
      <c r="S15" s="978"/>
      <c r="T15" s="978"/>
      <c r="U15" s="978"/>
      <c r="V15" s="209" t="s">
        <v>279</v>
      </c>
      <c r="W15" s="209"/>
      <c r="X15" s="209"/>
      <c r="Y15" s="209"/>
      <c r="Z15" s="978" t="str">
        <f>'CARGAR datos'!E23</f>
        <v>-</v>
      </c>
      <c r="AA15" s="978"/>
      <c r="AB15" s="978"/>
      <c r="AC15" s="978"/>
      <c r="AD15" s="978"/>
      <c r="AE15" s="209" t="s">
        <v>382</v>
      </c>
      <c r="AF15" s="209"/>
      <c r="AG15" s="209"/>
      <c r="AH15" s="209"/>
      <c r="AI15" s="209"/>
      <c r="AJ15" s="211"/>
      <c r="AK15" s="209"/>
    </row>
    <row r="16" spans="1:37" ht="12.75" customHeight="1" x14ac:dyDescent="0.25">
      <c r="A16" s="210"/>
      <c r="B16" s="209"/>
      <c r="C16" s="209"/>
      <c r="D16" s="209"/>
      <c r="E16" s="209"/>
      <c r="F16" s="209"/>
      <c r="G16" s="209"/>
      <c r="H16" s="209"/>
      <c r="I16" s="209"/>
      <c r="J16" s="209"/>
      <c r="K16" s="209"/>
      <c r="L16" s="209"/>
      <c r="M16" s="209"/>
      <c r="N16" s="209"/>
      <c r="O16" s="209"/>
      <c r="P16" s="209"/>
      <c r="Q16" s="209"/>
      <c r="R16" s="209"/>
      <c r="S16" s="209"/>
      <c r="T16" s="209"/>
      <c r="U16" s="209"/>
      <c r="V16" s="209"/>
      <c r="W16" s="209"/>
      <c r="X16" s="209"/>
      <c r="Y16" s="209"/>
      <c r="Z16" s="209"/>
      <c r="AA16" s="209"/>
      <c r="AB16" s="209"/>
      <c r="AC16" s="209"/>
      <c r="AD16" s="209"/>
      <c r="AE16" s="209"/>
      <c r="AF16" s="209"/>
      <c r="AG16" s="209"/>
      <c r="AH16" s="209"/>
      <c r="AI16" s="209"/>
      <c r="AJ16" s="211"/>
      <c r="AK16" s="209"/>
    </row>
    <row r="17" spans="1:37" ht="12.75" customHeight="1" x14ac:dyDescent="0.25">
      <c r="A17" s="210" t="s">
        <v>383</v>
      </c>
      <c r="B17" s="209"/>
      <c r="C17" s="209"/>
      <c r="D17" s="1025" t="str">
        <f>'CARGAR datos'!K23</f>
        <v>-</v>
      </c>
      <c r="E17" s="1025"/>
      <c r="F17" s="1025"/>
      <c r="G17" s="209" t="s">
        <v>282</v>
      </c>
      <c r="H17" s="209"/>
      <c r="I17" s="209"/>
      <c r="J17" s="216"/>
      <c r="K17" s="216"/>
      <c r="L17" s="216"/>
      <c r="M17" s="216"/>
      <c r="N17" s="978" t="str">
        <f>'CARGAR datos'!E21</f>
        <v>-</v>
      </c>
      <c r="O17" s="978"/>
      <c r="P17" s="978"/>
      <c r="Q17" s="978"/>
      <c r="R17" s="978"/>
      <c r="S17" s="978"/>
      <c r="T17" s="978"/>
      <c r="U17" s="978"/>
      <c r="V17" s="978"/>
      <c r="W17" s="978"/>
      <c r="X17" s="978"/>
      <c r="Y17" s="209" t="s">
        <v>283</v>
      </c>
      <c r="Z17" s="978" t="str">
        <f>'CARGAR datos'!I21</f>
        <v>-</v>
      </c>
      <c r="AA17" s="978"/>
      <c r="AB17" s="978"/>
      <c r="AC17" s="209" t="s">
        <v>284</v>
      </c>
      <c r="AD17" s="209"/>
      <c r="AE17" s="978" t="str">
        <f>'CARGAR datos'!K21</f>
        <v>-</v>
      </c>
      <c r="AF17" s="978"/>
      <c r="AG17" s="209" t="s">
        <v>285</v>
      </c>
      <c r="AH17" s="209"/>
      <c r="AI17" s="978" t="str">
        <f>'CARGAR datos'!M21</f>
        <v>-</v>
      </c>
      <c r="AJ17" s="979"/>
      <c r="AK17" s="209"/>
    </row>
    <row r="18" spans="1:37" ht="12.75" customHeight="1" x14ac:dyDescent="0.25">
      <c r="A18" s="210"/>
      <c r="B18" s="209"/>
      <c r="C18" s="209"/>
      <c r="D18" s="209"/>
      <c r="E18" s="209"/>
      <c r="F18" s="209"/>
      <c r="G18" s="209"/>
      <c r="H18" s="20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11"/>
      <c r="AK18" s="209"/>
    </row>
    <row r="19" spans="1:37" ht="12.75" customHeight="1" x14ac:dyDescent="0.25">
      <c r="A19" s="210" t="s">
        <v>286</v>
      </c>
      <c r="B19" s="209"/>
      <c r="C19" s="209"/>
      <c r="D19" s="209"/>
      <c r="E19" s="209"/>
      <c r="F19" s="209"/>
      <c r="G19" s="978" t="str">
        <f>'CARGAR datos'!O21</f>
        <v>BAHIA BLANCA</v>
      </c>
      <c r="H19" s="978"/>
      <c r="I19" s="978"/>
      <c r="J19" s="978"/>
      <c r="K19" s="978"/>
      <c r="L19" s="978"/>
      <c r="M19" s="978"/>
      <c r="N19" s="209" t="s">
        <v>287</v>
      </c>
      <c r="O19" s="209"/>
      <c r="P19" s="209"/>
      <c r="Q19" s="209"/>
      <c r="R19" s="209"/>
      <c r="S19" s="978">
        <f>'CARGAR datos'!Q21</f>
        <v>8000</v>
      </c>
      <c r="T19" s="983"/>
      <c r="U19" s="983"/>
      <c r="V19" s="209" t="s">
        <v>296</v>
      </c>
      <c r="W19" s="209"/>
      <c r="X19" s="209"/>
      <c r="Y19" s="209"/>
      <c r="Z19" s="978" t="str">
        <f>'CARGAR datos'!M23</f>
        <v>-</v>
      </c>
      <c r="AA19" s="978"/>
      <c r="AB19" s="978"/>
      <c r="AC19" s="978"/>
      <c r="AD19" s="978"/>
      <c r="AE19" s="978"/>
      <c r="AF19" s="978"/>
      <c r="AG19" s="978"/>
      <c r="AH19" s="978"/>
      <c r="AI19" s="978"/>
      <c r="AJ19" s="979"/>
      <c r="AK19" s="216"/>
    </row>
    <row r="20" spans="1:37" ht="12.75" customHeight="1" x14ac:dyDescent="0.25">
      <c r="A20" s="210"/>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11"/>
      <c r="AK20" s="209"/>
    </row>
    <row r="21" spans="1:37" ht="12.75" customHeight="1" x14ac:dyDescent="0.25">
      <c r="A21" s="210" t="s">
        <v>289</v>
      </c>
      <c r="B21" s="209"/>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11"/>
      <c r="AK21" s="209"/>
    </row>
    <row r="22" spans="1:37" ht="12.75" customHeight="1" x14ac:dyDescent="0.25">
      <c r="A22" s="210"/>
      <c r="B22" s="209"/>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11"/>
      <c r="AK22" s="209"/>
    </row>
    <row r="23" spans="1:37" ht="12.75" customHeight="1" x14ac:dyDescent="0.25">
      <c r="A23" s="981" t="s">
        <v>384</v>
      </c>
      <c r="B23" s="982"/>
      <c r="C23" s="982"/>
      <c r="D23" s="982"/>
      <c r="E23" s="982"/>
      <c r="F23" s="982"/>
      <c r="G23" s="982"/>
      <c r="H23" s="982"/>
      <c r="I23" s="982"/>
      <c r="J23" s="982"/>
      <c r="K23" s="982"/>
      <c r="L23" s="982"/>
      <c r="M23" s="982"/>
      <c r="N23" s="982"/>
      <c r="O23" s="982"/>
      <c r="P23" s="982"/>
      <c r="Q23" s="982"/>
      <c r="R23" s="982"/>
      <c r="S23" s="982"/>
      <c r="T23" s="982"/>
      <c r="U23" s="982"/>
      <c r="V23" s="982"/>
      <c r="W23" s="982"/>
      <c r="X23" s="982"/>
      <c r="Y23" s="982"/>
      <c r="Z23" s="209"/>
      <c r="AA23" s="209"/>
      <c r="AB23" s="209"/>
      <c r="AC23" s="209"/>
      <c r="AD23" s="209"/>
      <c r="AE23" s="209"/>
      <c r="AF23" s="209"/>
      <c r="AG23" s="209"/>
      <c r="AH23" s="209"/>
      <c r="AI23" s="209"/>
      <c r="AJ23" s="211"/>
      <c r="AK23" s="209"/>
    </row>
    <row r="24" spans="1:37" ht="12.75" customHeight="1" thickBot="1" x14ac:dyDescent="0.3">
      <c r="A24" s="210"/>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11"/>
      <c r="AK24" s="209"/>
    </row>
    <row r="25" spans="1:37" ht="12.75" customHeight="1" x14ac:dyDescent="0.25">
      <c r="A25" s="206"/>
      <c r="B25" s="207"/>
      <c r="C25" s="207"/>
      <c r="D25" s="207"/>
      <c r="E25" s="207"/>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8"/>
      <c r="AK25" s="209"/>
    </row>
    <row r="26" spans="1:37" ht="12.75" customHeight="1" x14ac:dyDescent="0.25">
      <c r="A26" s="210"/>
      <c r="B26" s="216" t="s">
        <v>292</v>
      </c>
      <c r="C26" s="209"/>
      <c r="D26" s="209"/>
      <c r="E26" s="209"/>
      <c r="F26" s="209"/>
      <c r="G26" s="209"/>
      <c r="H26" s="20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11"/>
      <c r="AK26" s="209"/>
    </row>
    <row r="27" spans="1:37" ht="12.75" customHeight="1" x14ac:dyDescent="0.25">
      <c r="A27" s="210"/>
      <c r="B27" s="209"/>
      <c r="C27" s="209"/>
      <c r="D27" s="209"/>
      <c r="E27" s="209"/>
      <c r="F27" s="209"/>
      <c r="G27" s="209"/>
      <c r="H27" s="209"/>
      <c r="I27" s="209"/>
      <c r="J27" s="209"/>
      <c r="K27" s="209"/>
      <c r="L27" s="209"/>
      <c r="M27" s="209"/>
      <c r="N27" s="209"/>
      <c r="O27" s="209"/>
      <c r="P27" s="209"/>
      <c r="Q27" s="209"/>
      <c r="R27" s="209"/>
      <c r="S27" s="209"/>
      <c r="T27" s="209"/>
      <c r="U27" s="209"/>
      <c r="V27" s="209"/>
      <c r="W27" s="209"/>
      <c r="X27" s="209"/>
      <c r="Y27" s="209"/>
      <c r="Z27" s="209"/>
      <c r="AA27" s="209"/>
      <c r="AB27" s="209"/>
      <c r="AC27" s="209"/>
      <c r="AD27" s="209"/>
      <c r="AE27" s="209"/>
      <c r="AF27" s="209"/>
      <c r="AG27" s="209"/>
      <c r="AH27" s="209"/>
      <c r="AI27" s="209"/>
      <c r="AJ27" s="211"/>
      <c r="AK27" s="209"/>
    </row>
    <row r="28" spans="1:37" ht="12.75" customHeight="1" x14ac:dyDescent="0.25">
      <c r="A28" s="210" t="s">
        <v>293</v>
      </c>
      <c r="B28" s="209"/>
      <c r="C28" s="209"/>
      <c r="D28" s="209"/>
      <c r="E28" s="209"/>
      <c r="F28" s="209"/>
      <c r="G28" s="1024" t="str">
        <f>'CARGAR datos'!E8</f>
        <v>-</v>
      </c>
      <c r="H28" s="1025"/>
      <c r="I28" s="1025"/>
      <c r="J28" s="1025"/>
      <c r="K28" s="1025"/>
      <c r="L28" s="1025"/>
      <c r="M28" s="1025"/>
      <c r="N28" s="1025"/>
      <c r="O28" s="1025"/>
      <c r="P28" s="1025"/>
      <c r="Q28" s="1025"/>
      <c r="R28" s="1025"/>
      <c r="S28" s="1025"/>
      <c r="T28" s="1025"/>
      <c r="U28" s="1026" t="s">
        <v>276</v>
      </c>
      <c r="V28" s="1026"/>
      <c r="W28" s="1026"/>
      <c r="X28" s="1026"/>
      <c r="Y28" s="978" t="str">
        <f>'CARGAR datos'!E9</f>
        <v>-</v>
      </c>
      <c r="Z28" s="1027"/>
      <c r="AA28" s="1027"/>
      <c r="AB28" s="1027"/>
      <c r="AC28" s="1027"/>
      <c r="AD28" s="1027"/>
      <c r="AE28" s="1027"/>
      <c r="AF28" s="1027"/>
      <c r="AG28" s="1027"/>
      <c r="AH28" s="1027"/>
      <c r="AI28" s="1027"/>
      <c r="AJ28" s="1028"/>
      <c r="AK28" s="209"/>
    </row>
    <row r="29" spans="1:37" ht="12.75" customHeight="1" x14ac:dyDescent="0.25">
      <c r="A29" s="210"/>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17"/>
      <c r="AC29" s="209"/>
      <c r="AD29" s="209"/>
      <c r="AE29" s="209"/>
      <c r="AF29" s="209"/>
      <c r="AG29" s="209"/>
      <c r="AH29" s="209"/>
      <c r="AI29" s="209"/>
      <c r="AJ29" s="211"/>
      <c r="AK29" s="209"/>
    </row>
    <row r="30" spans="1:37" ht="12.75" customHeight="1" x14ac:dyDescent="0.25">
      <c r="A30" s="210" t="s">
        <v>294</v>
      </c>
      <c r="B30" s="209"/>
      <c r="C30" s="209"/>
      <c r="D30" s="209"/>
      <c r="E30" s="209"/>
      <c r="F30" s="209"/>
      <c r="G30" s="209"/>
      <c r="H30" s="978" t="str">
        <f>'CARGAR datos'!E15</f>
        <v>-</v>
      </c>
      <c r="I30" s="978"/>
      <c r="J30" s="978"/>
      <c r="K30" s="978"/>
      <c r="L30" s="978"/>
      <c r="M30" s="978"/>
      <c r="N30" s="978"/>
      <c r="O30" s="978"/>
      <c r="P30" s="978"/>
      <c r="Q30" s="978"/>
      <c r="R30" s="978"/>
      <c r="S30" s="209" t="s">
        <v>385</v>
      </c>
      <c r="T30" s="978" t="str">
        <f>'CARGAR datos'!I15</f>
        <v>-</v>
      </c>
      <c r="U30" s="978"/>
      <c r="V30" s="978"/>
      <c r="W30" s="978"/>
      <c r="X30" s="978"/>
      <c r="Y30" s="978"/>
      <c r="Z30" s="209" t="s">
        <v>284</v>
      </c>
      <c r="AA30" s="209"/>
      <c r="AB30" s="978" t="str">
        <f>'CARGAR datos'!K15</f>
        <v>-</v>
      </c>
      <c r="AC30" s="978"/>
      <c r="AD30" s="209" t="s">
        <v>285</v>
      </c>
      <c r="AE30" s="209"/>
      <c r="AF30" s="978" t="str">
        <f>'CARGAR datos'!M15</f>
        <v>-</v>
      </c>
      <c r="AG30" s="978"/>
      <c r="AH30" s="209"/>
      <c r="AI30" s="209"/>
      <c r="AJ30" s="211"/>
      <c r="AK30" s="209"/>
    </row>
    <row r="31" spans="1:37" ht="12.75" customHeight="1" x14ac:dyDescent="0.25">
      <c r="A31" s="210"/>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11"/>
      <c r="AK31" s="209"/>
    </row>
    <row r="32" spans="1:37" ht="12.75" customHeight="1" x14ac:dyDescent="0.25">
      <c r="A32" s="210" t="s">
        <v>295</v>
      </c>
      <c r="B32" s="209"/>
      <c r="C32" s="209"/>
      <c r="D32" s="216"/>
      <c r="E32" s="216"/>
      <c r="F32" s="978" t="str">
        <f>'CARGAR datos'!O15</f>
        <v>BAHIA BLANCA</v>
      </c>
      <c r="G32" s="978"/>
      <c r="H32" s="978"/>
      <c r="I32" s="978"/>
      <c r="J32" s="978"/>
      <c r="K32" s="978"/>
      <c r="L32" s="978"/>
      <c r="M32" s="978"/>
      <c r="N32" s="978"/>
      <c r="O32" s="209" t="s">
        <v>287</v>
      </c>
      <c r="P32" s="209"/>
      <c r="Q32" s="216"/>
      <c r="R32" s="216"/>
      <c r="S32" s="216"/>
      <c r="T32" s="978">
        <f>'CARGAR datos'!Q15</f>
        <v>8000</v>
      </c>
      <c r="U32" s="978"/>
      <c r="V32" s="978"/>
      <c r="W32" s="978"/>
      <c r="X32" s="978"/>
      <c r="Y32" s="209" t="s">
        <v>296</v>
      </c>
      <c r="Z32" s="209"/>
      <c r="AA32" s="209"/>
      <c r="AB32" s="209"/>
      <c r="AC32" s="978" t="str">
        <f>'CARGAR datos'!E12</f>
        <v>-</v>
      </c>
      <c r="AD32" s="978"/>
      <c r="AE32" s="978"/>
      <c r="AF32" s="978"/>
      <c r="AG32" s="978"/>
      <c r="AH32" s="978"/>
      <c r="AI32" s="978"/>
      <c r="AJ32" s="979"/>
      <c r="AK32" s="209"/>
    </row>
    <row r="33" spans="1:37" ht="12.75" customHeight="1" x14ac:dyDescent="0.25">
      <c r="A33" s="210"/>
      <c r="B33" s="209"/>
      <c r="C33" s="209"/>
      <c r="D33" s="216"/>
      <c r="E33" s="216"/>
      <c r="F33" s="325"/>
      <c r="G33" s="325"/>
      <c r="H33" s="325"/>
      <c r="I33" s="325"/>
      <c r="J33" s="325"/>
      <c r="K33" s="325"/>
      <c r="L33" s="325"/>
      <c r="M33" s="325"/>
      <c r="N33" s="325"/>
      <c r="O33" s="209"/>
      <c r="P33" s="209"/>
      <c r="Q33" s="216"/>
      <c r="R33" s="216"/>
      <c r="S33" s="216"/>
      <c r="T33" s="325"/>
      <c r="U33" s="325"/>
      <c r="V33" s="325"/>
      <c r="W33" s="325"/>
      <c r="X33" s="325"/>
      <c r="Y33" s="209"/>
      <c r="Z33" s="209"/>
      <c r="AA33" s="209"/>
      <c r="AB33" s="209"/>
      <c r="AC33" s="325"/>
      <c r="AD33" s="325"/>
      <c r="AE33" s="325"/>
      <c r="AF33" s="325"/>
      <c r="AG33" s="325"/>
      <c r="AH33" s="325"/>
      <c r="AI33" s="325"/>
      <c r="AJ33" s="326"/>
      <c r="AK33" s="209"/>
    </row>
    <row r="34" spans="1:37" ht="12.75" customHeight="1" x14ac:dyDescent="0.25">
      <c r="A34" s="520" t="s">
        <v>297</v>
      </c>
      <c r="B34" s="521"/>
      <c r="C34" s="521"/>
      <c r="D34" s="873" t="str">
        <f>'CARGAR datos'!E13</f>
        <v>-</v>
      </c>
      <c r="E34" s="873"/>
      <c r="F34" s="873"/>
      <c r="G34" s="873"/>
      <c r="H34" s="873"/>
      <c r="I34" s="873"/>
      <c r="J34" s="873"/>
      <c r="K34" s="873"/>
      <c r="L34" s="873"/>
      <c r="M34" s="873"/>
      <c r="N34" s="873"/>
      <c r="O34" s="873"/>
      <c r="P34" s="873"/>
      <c r="Q34" s="873"/>
      <c r="R34" s="873"/>
      <c r="S34" s="873"/>
      <c r="T34" s="873"/>
      <c r="U34" s="873"/>
      <c r="V34" s="873"/>
      <c r="W34" s="148"/>
      <c r="X34" s="148"/>
      <c r="Y34" s="148"/>
      <c r="Z34" s="148"/>
      <c r="AA34" s="148"/>
      <c r="AB34" s="148"/>
      <c r="AC34" s="148"/>
      <c r="AD34" s="148"/>
      <c r="AE34" s="148"/>
      <c r="AF34" s="148"/>
      <c r="AG34" s="148"/>
      <c r="AH34" s="148"/>
      <c r="AI34" s="148"/>
      <c r="AJ34" s="157"/>
      <c r="AK34" s="209"/>
    </row>
    <row r="35" spans="1:37" ht="12.75" customHeight="1" thickBot="1" x14ac:dyDescent="0.3">
      <c r="A35" s="213"/>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5"/>
      <c r="AK35" s="209"/>
    </row>
    <row r="36" spans="1:37" ht="12.75" customHeight="1" x14ac:dyDescent="0.25">
      <c r="A36" s="210"/>
      <c r="B36" s="209"/>
      <c r="C36" s="209"/>
      <c r="D36" s="209"/>
      <c r="E36" s="209"/>
      <c r="F36" s="209"/>
      <c r="G36" s="209"/>
      <c r="H36" s="209"/>
      <c r="I36" s="209"/>
      <c r="J36" s="209"/>
      <c r="K36" s="209"/>
      <c r="L36" s="209"/>
      <c r="M36" s="209"/>
      <c r="N36" s="209"/>
      <c r="O36" s="209"/>
      <c r="P36" s="209"/>
      <c r="Q36" s="209"/>
      <c r="R36" s="209"/>
      <c r="S36" s="209"/>
      <c r="T36" s="209"/>
      <c r="U36" s="209"/>
      <c r="V36" s="209"/>
      <c r="W36" s="209"/>
      <c r="X36" s="209"/>
      <c r="Y36" s="209"/>
      <c r="Z36" s="209"/>
      <c r="AA36" s="209"/>
      <c r="AB36" s="209"/>
      <c r="AC36" s="209"/>
      <c r="AD36" s="209"/>
      <c r="AE36" s="209"/>
      <c r="AF36" s="209"/>
      <c r="AG36" s="209"/>
      <c r="AH36" s="209"/>
      <c r="AI36" s="209"/>
      <c r="AJ36" s="211"/>
      <c r="AK36" s="209"/>
    </row>
    <row r="37" spans="1:37" ht="12.75" customHeight="1" x14ac:dyDescent="0.25">
      <c r="A37" s="210"/>
      <c r="B37" s="216" t="s">
        <v>298</v>
      </c>
      <c r="C37" s="209"/>
      <c r="D37" s="209"/>
      <c r="E37" s="209"/>
      <c r="F37" s="209"/>
      <c r="G37" s="209"/>
      <c r="H37" s="209"/>
      <c r="I37" s="209"/>
      <c r="J37" s="209"/>
      <c r="K37" s="209"/>
      <c r="L37" s="209"/>
      <c r="M37" s="209"/>
      <c r="N37" s="209"/>
      <c r="O37" s="209"/>
      <c r="P37" s="209"/>
      <c r="Q37" s="209"/>
      <c r="R37" s="209"/>
      <c r="S37" s="209"/>
      <c r="T37" s="209"/>
      <c r="U37" s="209"/>
      <c r="V37" s="209"/>
      <c r="W37" s="209"/>
      <c r="X37" s="209"/>
      <c r="Y37" s="209"/>
      <c r="Z37" s="209"/>
      <c r="AA37" s="209"/>
      <c r="AB37" s="209"/>
      <c r="AC37" s="209"/>
      <c r="AD37" s="209"/>
      <c r="AE37" s="209"/>
      <c r="AF37" s="209"/>
      <c r="AG37" s="209"/>
      <c r="AH37" s="209"/>
      <c r="AI37" s="209"/>
      <c r="AJ37" s="211"/>
      <c r="AK37" s="209"/>
    </row>
    <row r="38" spans="1:37" ht="12.75" customHeight="1" x14ac:dyDescent="0.25">
      <c r="A38" s="210"/>
      <c r="B38" s="209"/>
      <c r="C38" s="209"/>
      <c r="D38" s="209"/>
      <c r="E38" s="209"/>
      <c r="F38" s="209"/>
      <c r="G38" s="209"/>
      <c r="H38" s="209"/>
      <c r="I38" s="209"/>
      <c r="J38" s="209"/>
      <c r="K38" s="209"/>
      <c r="L38" s="209"/>
      <c r="M38" s="209"/>
      <c r="N38" s="209"/>
      <c r="O38" s="209"/>
      <c r="P38" s="209"/>
      <c r="Q38" s="209"/>
      <c r="R38" s="209"/>
      <c r="S38" s="209"/>
      <c r="T38" s="209"/>
      <c r="U38" s="209"/>
      <c r="V38" s="209"/>
      <c r="W38" s="209"/>
      <c r="X38" s="209"/>
      <c r="Y38" s="209"/>
      <c r="Z38" s="209"/>
      <c r="AA38" s="209"/>
      <c r="AB38" s="209"/>
      <c r="AC38" s="209"/>
      <c r="AD38" s="209"/>
      <c r="AE38" s="209"/>
      <c r="AF38" s="209"/>
      <c r="AG38" s="209"/>
      <c r="AH38" s="209"/>
      <c r="AI38" s="209"/>
      <c r="AJ38" s="211"/>
      <c r="AK38" s="209"/>
    </row>
    <row r="39" spans="1:37" ht="12.75" customHeight="1" x14ac:dyDescent="0.25">
      <c r="A39" s="210" t="s">
        <v>329</v>
      </c>
      <c r="B39" s="209"/>
      <c r="C39" s="978" t="str">
        <f>'CARGAR datos'!F30</f>
        <v>-</v>
      </c>
      <c r="D39" s="978"/>
      <c r="E39" s="209" t="s">
        <v>201</v>
      </c>
      <c r="F39" s="209"/>
      <c r="G39" s="978" t="str">
        <f>'CARGAR datos'!H30</f>
        <v>-</v>
      </c>
      <c r="H39" s="978"/>
      <c r="I39" s="209" t="s">
        <v>202</v>
      </c>
      <c r="J39" s="209"/>
      <c r="K39" s="978" t="str">
        <f>'CARGAR datos'!J30</f>
        <v>-</v>
      </c>
      <c r="L39" s="978"/>
      <c r="M39" s="209" t="s">
        <v>330</v>
      </c>
      <c r="N39" s="209"/>
      <c r="O39" s="978" t="str">
        <f>'CARGAR datos'!L30</f>
        <v>-</v>
      </c>
      <c r="P39" s="978"/>
      <c r="Q39" s="209" t="s">
        <v>331</v>
      </c>
      <c r="R39" s="209"/>
      <c r="S39" s="978" t="str">
        <f>'CARGAR datos'!O30</f>
        <v>-</v>
      </c>
      <c r="T39" s="978"/>
      <c r="U39" s="978"/>
      <c r="V39" s="978"/>
      <c r="W39" s="209" t="s">
        <v>306</v>
      </c>
      <c r="X39" s="209"/>
      <c r="Y39" s="978" t="str">
        <f>'CARGAR datos'!E28</f>
        <v>-</v>
      </c>
      <c r="Z39" s="978"/>
      <c r="AA39" s="978"/>
      <c r="AB39" s="978"/>
      <c r="AC39" s="978"/>
      <c r="AD39" s="978"/>
      <c r="AE39" s="978"/>
      <c r="AF39" s="978"/>
      <c r="AG39" s="978"/>
      <c r="AH39" s="978"/>
      <c r="AI39" s="978"/>
      <c r="AJ39" s="979"/>
      <c r="AK39" s="209"/>
    </row>
    <row r="40" spans="1:37" ht="12.75" customHeight="1" x14ac:dyDescent="0.25">
      <c r="A40" s="210"/>
      <c r="B40" s="209"/>
      <c r="C40" s="209"/>
      <c r="D40" s="209"/>
      <c r="E40" s="209"/>
      <c r="F40" s="209"/>
      <c r="G40" s="209"/>
      <c r="H40" s="209"/>
      <c r="I40" s="209"/>
      <c r="J40" s="209"/>
      <c r="K40" s="209"/>
      <c r="L40" s="209"/>
      <c r="M40" s="209"/>
      <c r="N40" s="209"/>
      <c r="O40" s="209"/>
      <c r="P40" s="209"/>
      <c r="Q40" s="209"/>
      <c r="R40" s="209"/>
      <c r="S40" s="209"/>
      <c r="T40" s="209"/>
      <c r="U40" s="209"/>
      <c r="V40" s="209"/>
      <c r="W40" s="209"/>
      <c r="X40" s="209"/>
      <c r="Y40" s="209"/>
      <c r="Z40" s="209"/>
      <c r="AA40" s="209"/>
      <c r="AB40" s="209"/>
      <c r="AC40" s="209"/>
      <c r="AD40" s="209"/>
      <c r="AE40" s="209"/>
      <c r="AF40" s="209"/>
      <c r="AG40" s="209"/>
      <c r="AH40" s="209"/>
      <c r="AI40" s="209"/>
      <c r="AJ40" s="211"/>
      <c r="AK40" s="209"/>
    </row>
    <row r="41" spans="1:37" ht="12.75" customHeight="1" x14ac:dyDescent="0.25">
      <c r="A41" s="210" t="s">
        <v>309</v>
      </c>
      <c r="B41" s="209"/>
      <c r="C41" s="978" t="str">
        <f>'CARGAR datos'!E31</f>
        <v>-</v>
      </c>
      <c r="D41" s="978"/>
      <c r="E41" s="978"/>
      <c r="F41" s="978"/>
      <c r="G41" s="978"/>
      <c r="H41" s="978"/>
      <c r="I41" s="978"/>
      <c r="J41" s="978"/>
      <c r="K41" s="978"/>
      <c r="L41" s="978"/>
      <c r="M41" s="978"/>
      <c r="N41" s="978"/>
      <c r="O41" s="978"/>
      <c r="P41" s="978"/>
      <c r="Q41" s="217" t="s">
        <v>66</v>
      </c>
      <c r="R41" s="978" t="str">
        <f>'CARGAR datos'!I31</f>
        <v>-</v>
      </c>
      <c r="S41" s="978"/>
      <c r="T41" s="978"/>
      <c r="U41" s="978"/>
      <c r="V41" s="978"/>
      <c r="W41" s="978"/>
      <c r="X41" s="978"/>
      <c r="Y41" s="978"/>
      <c r="Z41" s="978"/>
      <c r="AA41" s="978"/>
      <c r="AB41" s="978"/>
      <c r="AC41" s="978"/>
      <c r="AD41" s="978"/>
      <c r="AE41" s="978"/>
      <c r="AF41" s="209"/>
      <c r="AG41" s="209"/>
      <c r="AH41" s="209"/>
      <c r="AI41" s="209"/>
      <c r="AJ41" s="211"/>
      <c r="AK41" s="209"/>
    </row>
    <row r="42" spans="1:37" ht="12.75" customHeight="1" x14ac:dyDescent="0.25">
      <c r="A42" s="210"/>
      <c r="B42" s="209"/>
      <c r="C42" s="209"/>
      <c r="D42" s="209"/>
      <c r="E42" s="209"/>
      <c r="F42" s="209"/>
      <c r="G42" s="209"/>
      <c r="H42" s="209"/>
      <c r="I42" s="209"/>
      <c r="J42" s="209"/>
      <c r="K42" s="209"/>
      <c r="L42" s="209"/>
      <c r="M42" s="209"/>
      <c r="N42" s="209"/>
      <c r="O42" s="209"/>
      <c r="P42" s="209"/>
      <c r="Q42" s="209"/>
      <c r="R42" s="209"/>
      <c r="S42" s="209"/>
      <c r="T42" s="209"/>
      <c r="U42" s="209"/>
      <c r="V42" s="209"/>
      <c r="W42" s="209"/>
      <c r="X42" s="209"/>
      <c r="Y42" s="209"/>
      <c r="Z42" s="209"/>
      <c r="AA42" s="209"/>
      <c r="AB42" s="209"/>
      <c r="AC42" s="209"/>
      <c r="AD42" s="209"/>
      <c r="AE42" s="209"/>
      <c r="AF42" s="209"/>
      <c r="AG42" s="209"/>
      <c r="AH42" s="209"/>
      <c r="AI42" s="209"/>
      <c r="AJ42" s="211"/>
      <c r="AK42" s="209"/>
    </row>
    <row r="43" spans="1:37" ht="12.75" customHeight="1" x14ac:dyDescent="0.25">
      <c r="A43" s="210" t="s">
        <v>310</v>
      </c>
      <c r="B43" s="209"/>
      <c r="C43" s="209"/>
      <c r="D43" s="209"/>
      <c r="E43" s="209"/>
      <c r="F43" s="209"/>
      <c r="G43" s="209"/>
      <c r="H43" s="209"/>
      <c r="I43" s="209"/>
      <c r="J43" s="209"/>
      <c r="K43" s="209"/>
      <c r="L43" s="975" t="str">
        <f>'CARGAR datos'!F53</f>
        <v>-</v>
      </c>
      <c r="M43" s="975"/>
      <c r="N43" s="975"/>
      <c r="O43" s="975"/>
      <c r="P43" s="975"/>
      <c r="Q43" s="975"/>
      <c r="R43" s="975"/>
      <c r="S43" s="975"/>
      <c r="T43" s="975"/>
      <c r="U43" s="975"/>
      <c r="V43" s="975"/>
      <c r="W43" s="975"/>
      <c r="X43" s="209" t="s">
        <v>311</v>
      </c>
      <c r="Y43" s="209"/>
      <c r="Z43" s="975" t="str">
        <f>'CARGAR datos'!H53</f>
        <v>-</v>
      </c>
      <c r="AA43" s="975"/>
      <c r="AB43" s="975"/>
      <c r="AC43" s="209" t="s">
        <v>312</v>
      </c>
      <c r="AD43" s="209"/>
      <c r="AE43" s="975" t="str">
        <f>'CARGAR datos'!J53</f>
        <v>-</v>
      </c>
      <c r="AF43" s="975"/>
      <c r="AG43" s="975"/>
      <c r="AH43" s="975"/>
      <c r="AI43" s="209"/>
      <c r="AJ43" s="211"/>
      <c r="AK43" s="209"/>
    </row>
    <row r="44" spans="1:37" ht="12.75" customHeight="1" thickBot="1" x14ac:dyDescent="0.3">
      <c r="A44" s="213"/>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5"/>
      <c r="AK44" s="209"/>
    </row>
    <row r="45" spans="1:37" ht="12.75" customHeight="1" x14ac:dyDescent="0.25">
      <c r="A45" s="486"/>
      <c r="B45" s="487"/>
      <c r="C45" s="487"/>
      <c r="D45" s="487"/>
      <c r="E45" s="487"/>
      <c r="F45" s="487"/>
      <c r="G45" s="487"/>
      <c r="H45" s="487"/>
      <c r="I45" s="487"/>
      <c r="J45" s="487"/>
      <c r="K45" s="487"/>
      <c r="L45" s="487"/>
      <c r="M45" s="487"/>
      <c r="N45" s="487"/>
      <c r="O45" s="487"/>
      <c r="P45" s="487"/>
      <c r="Q45" s="487"/>
      <c r="R45" s="487"/>
      <c r="S45" s="487"/>
      <c r="T45" s="487"/>
      <c r="U45" s="487"/>
      <c r="V45" s="487"/>
      <c r="W45" s="487"/>
      <c r="X45" s="487"/>
      <c r="Y45" s="487"/>
      <c r="Z45" s="487"/>
      <c r="AA45" s="487"/>
      <c r="AB45" s="487"/>
      <c r="AC45" s="487"/>
      <c r="AD45" s="487"/>
      <c r="AE45" s="487"/>
      <c r="AF45" s="487"/>
      <c r="AG45" s="487"/>
      <c r="AH45" s="487"/>
      <c r="AI45" s="487"/>
      <c r="AJ45" s="488"/>
      <c r="AK45" s="209"/>
    </row>
    <row r="46" spans="1:37" ht="12.75" customHeight="1" x14ac:dyDescent="0.25">
      <c r="A46" s="489"/>
      <c r="B46" s="494" t="s">
        <v>386</v>
      </c>
      <c r="C46" s="466"/>
      <c r="D46" s="466"/>
      <c r="E46" s="466"/>
      <c r="F46" s="466"/>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90"/>
      <c r="AK46" s="209"/>
    </row>
    <row r="47" spans="1:37" ht="12.75" customHeight="1" x14ac:dyDescent="0.25">
      <c r="A47" s="489"/>
      <c r="B47" s="466"/>
      <c r="C47" s="466"/>
      <c r="D47" s="466"/>
      <c r="E47" s="466"/>
      <c r="F47" s="466"/>
      <c r="G47" s="466"/>
      <c r="H47" s="466"/>
      <c r="I47" s="466"/>
      <c r="J47" s="466"/>
      <c r="K47" s="466"/>
      <c r="L47" s="466"/>
      <c r="M47" s="466"/>
      <c r="N47" s="466"/>
      <c r="O47" s="466"/>
      <c r="P47" s="466"/>
      <c r="Q47" s="466"/>
      <c r="R47" s="466"/>
      <c r="S47" s="466"/>
      <c r="T47" s="466"/>
      <c r="U47" s="466"/>
      <c r="V47" s="466"/>
      <c r="W47" s="466"/>
      <c r="X47" s="466"/>
      <c r="Y47" s="466"/>
      <c r="Z47" s="466"/>
      <c r="AA47" s="466"/>
      <c r="AB47" s="466"/>
      <c r="AC47" s="466"/>
      <c r="AD47" s="466"/>
      <c r="AE47" s="466"/>
      <c r="AF47" s="466"/>
      <c r="AG47" s="466"/>
      <c r="AH47" s="466"/>
      <c r="AI47" s="466"/>
      <c r="AJ47" s="490"/>
      <c r="AK47" s="209"/>
    </row>
    <row r="48" spans="1:37" ht="27" customHeight="1" x14ac:dyDescent="0.25">
      <c r="A48" s="495" t="s">
        <v>314</v>
      </c>
      <c r="B48" s="496"/>
      <c r="C48" s="496"/>
      <c r="D48" s="496"/>
      <c r="E48" s="496"/>
      <c r="F48" s="496"/>
      <c r="G48" s="496"/>
      <c r="H48" s="496"/>
      <c r="I48" s="496"/>
      <c r="J48" s="496"/>
      <c r="K48" s="977" t="str">
        <f>'CARGAR datos'!E45</f>
        <v>-</v>
      </c>
      <c r="L48" s="977"/>
      <c r="M48" s="977"/>
      <c r="N48" s="977"/>
      <c r="O48" s="977"/>
      <c r="P48" s="497" t="s">
        <v>76</v>
      </c>
      <c r="Q48" s="496"/>
      <c r="R48" s="496"/>
      <c r="S48" s="496"/>
      <c r="T48" s="496"/>
      <c r="U48" s="496" t="s">
        <v>374</v>
      </c>
      <c r="V48" s="496"/>
      <c r="W48" s="496"/>
      <c r="X48" s="496"/>
      <c r="Y48" s="496"/>
      <c r="Z48" s="980">
        <f>'CARGAR datos'!D63</f>
        <v>8</v>
      </c>
      <c r="AA48" s="980"/>
      <c r="AB48" s="980"/>
      <c r="AC48" s="980"/>
      <c r="AD48" s="980"/>
      <c r="AE48" s="980"/>
      <c r="AF48" s="498" t="s">
        <v>375</v>
      </c>
      <c r="AG48" s="496"/>
      <c r="AH48" s="496"/>
      <c r="AI48" s="466"/>
      <c r="AJ48" s="490"/>
      <c r="AK48" s="209"/>
    </row>
    <row r="49" spans="1:37" ht="18" customHeight="1" x14ac:dyDescent="0.25">
      <c r="A49" s="489"/>
      <c r="B49" s="466"/>
      <c r="C49" s="466"/>
      <c r="D49" s="466"/>
      <c r="E49" s="466"/>
      <c r="F49" s="466"/>
      <c r="G49" s="466"/>
      <c r="H49" s="466"/>
      <c r="I49" s="466"/>
      <c r="J49" s="466"/>
      <c r="K49" s="499"/>
      <c r="L49" s="499"/>
      <c r="M49" s="499"/>
      <c r="N49" s="466"/>
      <c r="O49" s="466"/>
      <c r="P49" s="466"/>
      <c r="Q49" s="466"/>
      <c r="R49" s="466"/>
      <c r="S49" s="466"/>
      <c r="T49" s="466"/>
      <c r="U49" s="466"/>
      <c r="V49" s="466"/>
      <c r="W49" s="466"/>
      <c r="X49" s="466"/>
      <c r="Y49" s="466"/>
      <c r="Z49" s="466"/>
      <c r="AA49" s="466"/>
      <c r="AB49" s="466"/>
      <c r="AC49" s="466"/>
      <c r="AD49" s="466"/>
      <c r="AE49" s="466"/>
      <c r="AF49" s="466"/>
      <c r="AG49" s="466"/>
      <c r="AH49" s="466"/>
      <c r="AI49" s="466"/>
      <c r="AJ49" s="490"/>
      <c r="AK49" s="209"/>
    </row>
    <row r="50" spans="1:37" ht="27" customHeight="1" x14ac:dyDescent="0.4">
      <c r="A50" s="495" t="s">
        <v>315</v>
      </c>
      <c r="B50" s="496"/>
      <c r="C50" s="496"/>
      <c r="D50" s="496"/>
      <c r="E50" s="977" t="str">
        <f>'CARGAR datos'!E48</f>
        <v>-</v>
      </c>
      <c r="F50" s="977"/>
      <c r="G50" s="496" t="s">
        <v>316</v>
      </c>
      <c r="H50" s="496"/>
      <c r="I50" s="496"/>
      <c r="J50" s="977" t="str">
        <f>'CARGAR datos'!E50</f>
        <v>-</v>
      </c>
      <c r="K50" s="977"/>
      <c r="L50" s="496"/>
      <c r="M50" s="496"/>
      <c r="N50" s="496" t="s">
        <v>658</v>
      </c>
      <c r="O50" s="496"/>
      <c r="P50" s="500"/>
      <c r="Q50" s="977" t="str">
        <f>'CARGAR datos'!I48</f>
        <v>-</v>
      </c>
      <c r="R50" s="977"/>
      <c r="S50" s="970" t="s">
        <v>659</v>
      </c>
      <c r="T50" s="970"/>
      <c r="U50" s="970"/>
      <c r="V50" s="970"/>
      <c r="W50" s="970"/>
      <c r="X50" s="970"/>
      <c r="Y50" s="970"/>
      <c r="Z50" s="977" t="str">
        <f>'CARGAR datos'!I49</f>
        <v>-</v>
      </c>
      <c r="AA50" s="977"/>
      <c r="AB50" s="496"/>
      <c r="AC50" s="496" t="s">
        <v>660</v>
      </c>
      <c r="AD50" s="496"/>
      <c r="AE50" s="496"/>
      <c r="AF50" s="501"/>
      <c r="AG50" s="466"/>
      <c r="AH50" s="969" t="str">
        <f>'CARGAR datos'!I50</f>
        <v>-</v>
      </c>
      <c r="AI50" s="969"/>
      <c r="AJ50" s="502"/>
      <c r="AK50" s="218"/>
    </row>
    <row r="51" spans="1:37" ht="12.75" customHeight="1" x14ac:dyDescent="0.25">
      <c r="A51" s="165" t="s">
        <v>643</v>
      </c>
      <c r="B51" s="466"/>
      <c r="C51" s="466"/>
      <c r="D51" s="466"/>
      <c r="E51" s="466"/>
      <c r="F51" s="466"/>
      <c r="G51" s="466"/>
      <c r="H51" s="466"/>
      <c r="I51" s="466"/>
      <c r="J51" s="466"/>
      <c r="K51" s="466"/>
      <c r="L51" s="466"/>
      <c r="M51" s="466"/>
      <c r="N51" s="466"/>
      <c r="O51" s="466"/>
      <c r="P51" s="466"/>
      <c r="Q51" s="466"/>
      <c r="R51" s="466"/>
      <c r="S51" s="466"/>
      <c r="T51" s="466"/>
      <c r="U51" s="466"/>
      <c r="V51" s="466"/>
      <c r="W51" s="466"/>
      <c r="X51" s="466"/>
      <c r="Y51" s="466"/>
      <c r="Z51" s="466"/>
      <c r="AA51" s="466"/>
      <c r="AB51" s="466"/>
      <c r="AC51" s="466"/>
      <c r="AD51" s="466"/>
      <c r="AE51" s="466"/>
      <c r="AF51" s="466"/>
      <c r="AG51" s="466"/>
      <c r="AH51" s="466"/>
      <c r="AI51" s="466"/>
      <c r="AJ51" s="490"/>
      <c r="AK51" s="209"/>
    </row>
    <row r="52" spans="1:37" ht="12.75" customHeight="1" x14ac:dyDescent="0.25">
      <c r="A52" s="165" t="s">
        <v>644</v>
      </c>
      <c r="B52" s="466"/>
      <c r="C52" s="466"/>
      <c r="D52" s="466"/>
      <c r="E52" s="466"/>
      <c r="F52" s="466"/>
      <c r="G52" s="466"/>
      <c r="H52" s="466"/>
      <c r="I52" s="466"/>
      <c r="J52" s="466"/>
      <c r="K52" s="466"/>
      <c r="L52" s="466"/>
      <c r="M52" s="466"/>
      <c r="N52" s="466"/>
      <c r="O52" s="466"/>
      <c r="P52" s="466"/>
      <c r="Q52" s="466"/>
      <c r="R52" s="466"/>
      <c r="S52" s="466"/>
      <c r="T52" s="466"/>
      <c r="U52" s="466"/>
      <c r="V52" s="466"/>
      <c r="W52" s="466"/>
      <c r="X52" s="466"/>
      <c r="Y52" s="466"/>
      <c r="Z52" s="466"/>
      <c r="AA52" s="466"/>
      <c r="AB52" s="466"/>
      <c r="AC52" s="466"/>
      <c r="AD52" s="466"/>
      <c r="AE52" s="466"/>
      <c r="AF52" s="466"/>
      <c r="AG52" s="466"/>
      <c r="AH52" s="466"/>
      <c r="AI52" s="466"/>
      <c r="AJ52" s="490"/>
      <c r="AK52" s="209"/>
    </row>
    <row r="53" spans="1:37" ht="12.75" customHeight="1" x14ac:dyDescent="0.25">
      <c r="A53" s="165" t="s">
        <v>645</v>
      </c>
      <c r="B53" s="466"/>
      <c r="C53" s="466"/>
      <c r="D53" s="466"/>
      <c r="E53" s="466"/>
      <c r="F53" s="466"/>
      <c r="G53" s="466"/>
      <c r="H53" s="466"/>
      <c r="I53" s="466"/>
      <c r="J53" s="466"/>
      <c r="K53" s="466"/>
      <c r="L53" s="466"/>
      <c r="M53" s="466"/>
      <c r="N53" s="466"/>
      <c r="O53" s="466"/>
      <c r="P53" s="466"/>
      <c r="Q53" s="466"/>
      <c r="R53" s="466"/>
      <c r="S53" s="466"/>
      <c r="T53" s="466"/>
      <c r="U53" s="466"/>
      <c r="V53" s="466"/>
      <c r="W53" s="466"/>
      <c r="X53" s="466"/>
      <c r="Y53" s="466"/>
      <c r="Z53" s="466"/>
      <c r="AA53" s="466"/>
      <c r="AB53" s="466"/>
      <c r="AC53" s="466"/>
      <c r="AD53" s="466"/>
      <c r="AE53" s="466"/>
      <c r="AF53" s="466"/>
      <c r="AG53" s="466"/>
      <c r="AH53" s="466"/>
      <c r="AI53" s="466"/>
      <c r="AJ53" s="490"/>
      <c r="AK53" s="209"/>
    </row>
    <row r="54" spans="1:37" ht="12.75" customHeight="1" x14ac:dyDescent="0.25">
      <c r="A54" s="489" t="s">
        <v>320</v>
      </c>
      <c r="B54" s="466"/>
      <c r="C54" s="466"/>
      <c r="D54" s="466"/>
      <c r="E54" s="466"/>
      <c r="F54" s="966" t="str">
        <f>'CARGAR datos'!C52</f>
        <v>-</v>
      </c>
      <c r="G54" s="966"/>
      <c r="H54" s="966"/>
      <c r="I54" s="966"/>
      <c r="J54" s="966"/>
      <c r="K54" s="966"/>
      <c r="L54" s="966"/>
      <c r="M54" s="966"/>
      <c r="N54" s="966"/>
      <c r="O54" s="966"/>
      <c r="P54" s="966"/>
      <c r="Q54" s="966"/>
      <c r="R54" s="966"/>
      <c r="S54" s="966"/>
      <c r="T54" s="966"/>
      <c r="U54" s="966"/>
      <c r="V54" s="966"/>
      <c r="W54" s="966"/>
      <c r="X54" s="966"/>
      <c r="Y54" s="966"/>
      <c r="Z54" s="966"/>
      <c r="AA54" s="966"/>
      <c r="AB54" s="966"/>
      <c r="AC54" s="966"/>
      <c r="AD54" s="966"/>
      <c r="AE54" s="966"/>
      <c r="AF54" s="966"/>
      <c r="AG54" s="966"/>
      <c r="AH54" s="966"/>
      <c r="AI54" s="966"/>
      <c r="AJ54" s="468"/>
      <c r="AK54" s="209"/>
    </row>
    <row r="55" spans="1:37" ht="12.75" customHeight="1" x14ac:dyDescent="0.25">
      <c r="A55" s="489"/>
      <c r="B55" s="466"/>
      <c r="C55" s="466"/>
      <c r="D55" s="466"/>
      <c r="E55" s="466"/>
      <c r="F55" s="966"/>
      <c r="G55" s="966"/>
      <c r="H55" s="966"/>
      <c r="I55" s="966"/>
      <c r="J55" s="966"/>
      <c r="K55" s="966"/>
      <c r="L55" s="966"/>
      <c r="M55" s="966"/>
      <c r="N55" s="966"/>
      <c r="O55" s="966"/>
      <c r="P55" s="966"/>
      <c r="Q55" s="966"/>
      <c r="R55" s="966"/>
      <c r="S55" s="966"/>
      <c r="T55" s="966"/>
      <c r="U55" s="966"/>
      <c r="V55" s="966"/>
      <c r="W55" s="966"/>
      <c r="X55" s="966"/>
      <c r="Y55" s="966"/>
      <c r="Z55" s="966"/>
      <c r="AA55" s="966"/>
      <c r="AB55" s="966"/>
      <c r="AC55" s="966"/>
      <c r="AD55" s="966"/>
      <c r="AE55" s="966"/>
      <c r="AF55" s="966"/>
      <c r="AG55" s="966"/>
      <c r="AH55" s="966"/>
      <c r="AI55" s="966"/>
      <c r="AJ55" s="503"/>
      <c r="AK55" s="209"/>
    </row>
    <row r="56" spans="1:37" ht="12.75" customHeight="1" x14ac:dyDescent="0.25">
      <c r="A56" s="489"/>
      <c r="B56" s="466"/>
      <c r="C56" s="466"/>
      <c r="D56" s="466"/>
      <c r="E56" s="466"/>
      <c r="F56" s="967"/>
      <c r="G56" s="967"/>
      <c r="H56" s="967"/>
      <c r="I56" s="967"/>
      <c r="J56" s="967"/>
      <c r="K56" s="967"/>
      <c r="L56" s="967"/>
      <c r="M56" s="967"/>
      <c r="N56" s="967"/>
      <c r="O56" s="967"/>
      <c r="P56" s="967"/>
      <c r="Q56" s="967"/>
      <c r="R56" s="967"/>
      <c r="S56" s="967"/>
      <c r="T56" s="967"/>
      <c r="U56" s="967"/>
      <c r="V56" s="967"/>
      <c r="W56" s="967"/>
      <c r="X56" s="967"/>
      <c r="Y56" s="967"/>
      <c r="Z56" s="967"/>
      <c r="AA56" s="967"/>
      <c r="AB56" s="967"/>
      <c r="AC56" s="967"/>
      <c r="AD56" s="967"/>
      <c r="AE56" s="967"/>
      <c r="AF56" s="967"/>
      <c r="AG56" s="967"/>
      <c r="AH56" s="967"/>
      <c r="AI56" s="967"/>
      <c r="AJ56" s="968"/>
      <c r="AK56" s="209"/>
    </row>
    <row r="57" spans="1:37" ht="12.75" customHeight="1" x14ac:dyDescent="0.25">
      <c r="A57" s="504"/>
      <c r="B57" s="467"/>
      <c r="C57" s="467"/>
      <c r="D57" s="467"/>
      <c r="E57" s="467"/>
      <c r="F57" s="467"/>
      <c r="G57" s="467"/>
      <c r="H57" s="467"/>
      <c r="I57" s="467"/>
      <c r="J57" s="467"/>
      <c r="K57" s="467"/>
      <c r="L57" s="467"/>
      <c r="M57" s="467"/>
      <c r="N57" s="467"/>
      <c r="O57" s="467"/>
      <c r="P57" s="467"/>
      <c r="Q57" s="467"/>
      <c r="R57" s="467"/>
      <c r="S57" s="467"/>
      <c r="T57" s="467"/>
      <c r="U57" s="467"/>
      <c r="V57" s="467"/>
      <c r="W57" s="467"/>
      <c r="X57" s="467"/>
      <c r="Y57" s="467"/>
      <c r="Z57" s="467"/>
      <c r="AA57" s="467"/>
      <c r="AB57" s="467"/>
      <c r="AC57" s="467"/>
      <c r="AD57" s="467"/>
      <c r="AE57" s="467"/>
      <c r="AF57" s="467"/>
      <c r="AG57" s="467"/>
      <c r="AH57" s="467"/>
      <c r="AI57" s="467"/>
      <c r="AJ57" s="468"/>
      <c r="AK57" s="209"/>
    </row>
    <row r="58" spans="1:37" ht="12.75" customHeight="1" thickBot="1" x14ac:dyDescent="0.3">
      <c r="A58" s="505"/>
      <c r="B58" s="469"/>
      <c r="C58" s="469"/>
      <c r="D58" s="469"/>
      <c r="E58" s="469"/>
      <c r="F58" s="469"/>
      <c r="G58" s="469"/>
      <c r="H58" s="469"/>
      <c r="I58" s="469"/>
      <c r="J58" s="469"/>
      <c r="K58" s="469"/>
      <c r="L58" s="469"/>
      <c r="M58" s="469"/>
      <c r="N58" s="469"/>
      <c r="O58" s="469"/>
      <c r="P58" s="469"/>
      <c r="Q58" s="469"/>
      <c r="R58" s="469"/>
      <c r="S58" s="469"/>
      <c r="T58" s="469"/>
      <c r="U58" s="469"/>
      <c r="V58" s="469"/>
      <c r="W58" s="469"/>
      <c r="X58" s="469"/>
      <c r="Y58" s="469"/>
      <c r="Z58" s="469"/>
      <c r="AA58" s="469"/>
      <c r="AB58" s="469"/>
      <c r="AC58" s="469"/>
      <c r="AD58" s="469"/>
      <c r="AE58" s="469"/>
      <c r="AF58" s="469"/>
      <c r="AG58" s="469"/>
      <c r="AH58" s="469"/>
      <c r="AI58" s="469"/>
      <c r="AJ58" s="470"/>
      <c r="AK58" s="209"/>
    </row>
    <row r="59" spans="1:37" ht="12.75" customHeight="1" x14ac:dyDescent="0.25">
      <c r="A59" s="971" t="s">
        <v>321</v>
      </c>
      <c r="B59" s="972"/>
      <c r="C59" s="972"/>
      <c r="D59" s="972"/>
      <c r="E59" s="972"/>
      <c r="F59" s="972"/>
      <c r="G59" s="972"/>
      <c r="H59" s="972"/>
      <c r="I59" s="973"/>
      <c r="J59" s="971" t="s">
        <v>322</v>
      </c>
      <c r="K59" s="972"/>
      <c r="L59" s="972"/>
      <c r="M59" s="972"/>
      <c r="N59" s="972"/>
      <c r="O59" s="972"/>
      <c r="P59" s="972"/>
      <c r="Q59" s="972"/>
      <c r="R59" s="973"/>
      <c r="S59" s="971" t="s">
        <v>324</v>
      </c>
      <c r="T59" s="972"/>
      <c r="U59" s="972"/>
      <c r="V59" s="972"/>
      <c r="W59" s="972"/>
      <c r="X59" s="972"/>
      <c r="Y59" s="972"/>
      <c r="Z59" s="972"/>
      <c r="AA59" s="973"/>
      <c r="AB59" s="971" t="s">
        <v>323</v>
      </c>
      <c r="AC59" s="972"/>
      <c r="AD59" s="972"/>
      <c r="AE59" s="972"/>
      <c r="AF59" s="972"/>
      <c r="AG59" s="972"/>
      <c r="AH59" s="972"/>
      <c r="AI59" s="972"/>
      <c r="AJ59" s="973"/>
      <c r="AK59" s="209"/>
    </row>
    <row r="60" spans="1:37" ht="12.75" customHeight="1" x14ac:dyDescent="0.25">
      <c r="A60" s="974"/>
      <c r="B60" s="975"/>
      <c r="C60" s="975"/>
      <c r="D60" s="975"/>
      <c r="E60" s="975"/>
      <c r="F60" s="975"/>
      <c r="G60" s="975"/>
      <c r="H60" s="975"/>
      <c r="I60" s="976"/>
      <c r="J60" s="974"/>
      <c r="K60" s="975"/>
      <c r="L60" s="975"/>
      <c r="M60" s="975"/>
      <c r="N60" s="975"/>
      <c r="O60" s="975"/>
      <c r="P60" s="975"/>
      <c r="Q60" s="975"/>
      <c r="R60" s="976"/>
      <c r="S60" s="974"/>
      <c r="T60" s="975"/>
      <c r="U60" s="975"/>
      <c r="V60" s="975"/>
      <c r="W60" s="975"/>
      <c r="X60" s="975"/>
      <c r="Y60" s="975"/>
      <c r="Z60" s="975"/>
      <c r="AA60" s="976"/>
      <c r="AB60" s="974"/>
      <c r="AC60" s="975"/>
      <c r="AD60" s="975"/>
      <c r="AE60" s="975"/>
      <c r="AF60" s="975"/>
      <c r="AG60" s="975"/>
      <c r="AH60" s="975"/>
      <c r="AI60" s="975"/>
      <c r="AJ60" s="976"/>
      <c r="AK60" s="209"/>
    </row>
    <row r="61" spans="1:37" ht="12.75" customHeight="1" x14ac:dyDescent="0.25">
      <c r="A61" s="961" t="e" vm="5">
        <f>'CARGAR datos'!I9</f>
        <v>#VALUE!</v>
      </c>
      <c r="B61" s="962"/>
      <c r="C61" s="962"/>
      <c r="D61" s="962"/>
      <c r="E61" s="962"/>
      <c r="F61" s="962"/>
      <c r="G61" s="962"/>
      <c r="H61" s="962"/>
      <c r="I61" s="963"/>
      <c r="J61" s="961" t="e" vm="4">
        <f>'CARGAR datos'!L9</f>
        <v>#VALUE!</v>
      </c>
      <c r="K61" s="962"/>
      <c r="L61" s="962"/>
      <c r="M61" s="962"/>
      <c r="N61" s="962"/>
      <c r="O61" s="962"/>
      <c r="P61" s="962"/>
      <c r="Q61" s="962"/>
      <c r="R61" s="963"/>
      <c r="S61" s="210"/>
      <c r="T61" s="209"/>
      <c r="U61" s="209"/>
      <c r="V61" s="209"/>
      <c r="W61" s="209"/>
      <c r="X61" s="209"/>
      <c r="Y61" s="209"/>
      <c r="Z61" s="209"/>
      <c r="AA61" s="211"/>
      <c r="AB61" s="210"/>
      <c r="AC61" s="209"/>
      <c r="AD61" s="209"/>
      <c r="AE61" s="209"/>
      <c r="AF61" s="209"/>
      <c r="AG61" s="209"/>
      <c r="AH61" s="209"/>
      <c r="AI61" s="209"/>
      <c r="AJ61" s="211"/>
      <c r="AK61" s="209"/>
    </row>
    <row r="62" spans="1:37" ht="12.75" customHeight="1" x14ac:dyDescent="0.25">
      <c r="A62" s="961"/>
      <c r="B62" s="962"/>
      <c r="C62" s="962"/>
      <c r="D62" s="962"/>
      <c r="E62" s="962"/>
      <c r="F62" s="962"/>
      <c r="G62" s="962"/>
      <c r="H62" s="962"/>
      <c r="I62" s="963"/>
      <c r="J62" s="961"/>
      <c r="K62" s="962"/>
      <c r="L62" s="962"/>
      <c r="M62" s="962"/>
      <c r="N62" s="962"/>
      <c r="O62" s="962"/>
      <c r="P62" s="962"/>
      <c r="Q62" s="962"/>
      <c r="R62" s="963"/>
      <c r="S62" s="210"/>
      <c r="T62" s="209"/>
      <c r="U62" s="209"/>
      <c r="V62" s="209"/>
      <c r="W62" s="209"/>
      <c r="X62" s="209"/>
      <c r="Y62" s="209"/>
      <c r="Z62" s="209"/>
      <c r="AA62" s="211"/>
      <c r="AB62" s="210"/>
      <c r="AC62" s="209"/>
      <c r="AD62" s="209"/>
      <c r="AE62" s="209"/>
      <c r="AF62" s="209"/>
      <c r="AG62" s="209"/>
      <c r="AH62" s="209"/>
      <c r="AI62" s="209"/>
      <c r="AJ62" s="211"/>
      <c r="AK62" s="209"/>
    </row>
    <row r="63" spans="1:37" ht="12.75" customHeight="1" x14ac:dyDescent="0.25">
      <c r="A63" s="961"/>
      <c r="B63" s="962"/>
      <c r="C63" s="962"/>
      <c r="D63" s="962"/>
      <c r="E63" s="962"/>
      <c r="F63" s="962"/>
      <c r="G63" s="962"/>
      <c r="H63" s="962"/>
      <c r="I63" s="963"/>
      <c r="J63" s="961"/>
      <c r="K63" s="962"/>
      <c r="L63" s="962"/>
      <c r="M63" s="962"/>
      <c r="N63" s="962"/>
      <c r="O63" s="962"/>
      <c r="P63" s="962"/>
      <c r="Q63" s="962"/>
      <c r="R63" s="963"/>
      <c r="S63" s="210"/>
      <c r="T63" s="209"/>
      <c r="U63" s="209"/>
      <c r="V63" s="209"/>
      <c r="W63" s="209"/>
      <c r="X63" s="209"/>
      <c r="Y63" s="209"/>
      <c r="Z63" s="209"/>
      <c r="AA63" s="211"/>
      <c r="AB63" s="210"/>
      <c r="AC63" s="209"/>
      <c r="AD63" s="209"/>
      <c r="AE63" s="209"/>
      <c r="AF63" s="209"/>
      <c r="AG63" s="209"/>
      <c r="AH63" s="209"/>
      <c r="AI63" s="209"/>
      <c r="AJ63" s="211"/>
      <c r="AK63" s="209"/>
    </row>
    <row r="64" spans="1:37" ht="12.75" customHeight="1" x14ac:dyDescent="0.25">
      <c r="A64" s="961"/>
      <c r="B64" s="962"/>
      <c r="C64" s="962"/>
      <c r="D64" s="962"/>
      <c r="E64" s="962"/>
      <c r="F64" s="962"/>
      <c r="G64" s="962"/>
      <c r="H64" s="962"/>
      <c r="I64" s="963"/>
      <c r="J64" s="961"/>
      <c r="K64" s="962"/>
      <c r="L64" s="962"/>
      <c r="M64" s="962"/>
      <c r="N64" s="962"/>
      <c r="O64" s="962"/>
      <c r="P64" s="962"/>
      <c r="Q64" s="962"/>
      <c r="R64" s="963"/>
      <c r="S64" s="210"/>
      <c r="T64" s="209"/>
      <c r="U64" s="209"/>
      <c r="V64" s="209"/>
      <c r="W64" s="209"/>
      <c r="X64" s="209"/>
      <c r="Y64" s="209"/>
      <c r="Z64" s="209"/>
      <c r="AA64" s="211"/>
      <c r="AB64" s="210"/>
      <c r="AC64" s="209"/>
      <c r="AD64" s="209"/>
      <c r="AE64" s="209"/>
      <c r="AF64" s="209"/>
      <c r="AG64" s="209"/>
      <c r="AH64" s="209"/>
      <c r="AI64" s="209"/>
      <c r="AJ64" s="211"/>
      <c r="AK64" s="209"/>
    </row>
    <row r="65" spans="1:37" ht="12.75" customHeight="1" x14ac:dyDescent="0.25">
      <c r="A65" s="961"/>
      <c r="B65" s="962"/>
      <c r="C65" s="962"/>
      <c r="D65" s="962"/>
      <c r="E65" s="962"/>
      <c r="F65" s="962"/>
      <c r="G65" s="962"/>
      <c r="H65" s="962"/>
      <c r="I65" s="963"/>
      <c r="J65" s="961"/>
      <c r="K65" s="962"/>
      <c r="L65" s="962"/>
      <c r="M65" s="962"/>
      <c r="N65" s="962"/>
      <c r="O65" s="962"/>
      <c r="P65" s="962"/>
      <c r="Q65" s="962"/>
      <c r="R65" s="963"/>
      <c r="S65" s="210"/>
      <c r="T65" s="209"/>
      <c r="U65" s="209"/>
      <c r="V65" s="209"/>
      <c r="W65" s="209"/>
      <c r="X65" s="209"/>
      <c r="Y65" s="209"/>
      <c r="Z65" s="209"/>
      <c r="AA65" s="211"/>
      <c r="AB65" s="210"/>
      <c r="AC65" s="209"/>
      <c r="AD65" s="209"/>
      <c r="AE65" s="209"/>
      <c r="AF65" s="209"/>
      <c r="AG65" s="209"/>
      <c r="AH65" s="209"/>
      <c r="AI65" s="209"/>
      <c r="AJ65" s="211"/>
      <c r="AK65" s="209"/>
    </row>
    <row r="66" spans="1:37" ht="12.75" customHeight="1" x14ac:dyDescent="0.25">
      <c r="A66" s="964" t="str">
        <f>'CARGAR datos'!E18</f>
        <v>-</v>
      </c>
      <c r="B66" s="959"/>
      <c r="C66" s="959"/>
      <c r="D66" s="959"/>
      <c r="E66" s="959"/>
      <c r="F66" s="959"/>
      <c r="G66" s="959"/>
      <c r="H66" s="959"/>
      <c r="I66" s="960"/>
      <c r="J66" s="958" t="str">
        <f>'CARGAR datos'!E8</f>
        <v>-</v>
      </c>
      <c r="K66" s="959"/>
      <c r="L66" s="959"/>
      <c r="M66" s="959"/>
      <c r="N66" s="959"/>
      <c r="O66" s="959"/>
      <c r="P66" s="959"/>
      <c r="Q66" s="959"/>
      <c r="R66" s="960"/>
      <c r="S66" s="210"/>
      <c r="T66" s="209"/>
      <c r="U66" s="209"/>
      <c r="V66" s="209"/>
      <c r="W66" s="209"/>
      <c r="X66" s="209"/>
      <c r="Y66" s="209"/>
      <c r="Z66" s="209"/>
      <c r="AA66" s="211"/>
      <c r="AB66" s="210"/>
      <c r="AC66" s="209"/>
      <c r="AD66" s="209"/>
      <c r="AE66" s="209"/>
      <c r="AF66" s="209"/>
      <c r="AG66" s="209"/>
      <c r="AH66" s="209"/>
      <c r="AI66" s="209"/>
      <c r="AJ66" s="211"/>
      <c r="AK66" s="209"/>
    </row>
    <row r="67" spans="1:37" ht="12.75" customHeight="1" x14ac:dyDescent="0.25">
      <c r="A67" s="210"/>
      <c r="B67" s="209"/>
      <c r="C67" s="959" t="str">
        <f>'CARGAR datos'!E23</f>
        <v>-</v>
      </c>
      <c r="D67" s="959"/>
      <c r="E67" s="959"/>
      <c r="F67" s="959"/>
      <c r="G67" s="959"/>
      <c r="H67" s="209"/>
      <c r="I67" s="211"/>
      <c r="J67" s="210"/>
      <c r="K67" s="959" t="str">
        <f>'CARGAR datos'!E9</f>
        <v>-</v>
      </c>
      <c r="L67" s="959"/>
      <c r="M67" s="959"/>
      <c r="N67" s="959"/>
      <c r="O67" s="959"/>
      <c r="P67" s="959"/>
      <c r="Q67" s="959"/>
      <c r="R67" s="211"/>
      <c r="S67" s="210"/>
      <c r="T67" s="209"/>
      <c r="U67" s="209"/>
      <c r="V67" s="209"/>
      <c r="W67" s="209"/>
      <c r="X67" s="209"/>
      <c r="Y67" s="209"/>
      <c r="Z67" s="209"/>
      <c r="AA67" s="211"/>
      <c r="AB67" s="210"/>
      <c r="AC67" s="209"/>
      <c r="AD67" s="209"/>
      <c r="AE67" s="209"/>
      <c r="AF67" s="209"/>
      <c r="AG67" s="209"/>
      <c r="AH67" s="209"/>
      <c r="AI67" s="209"/>
      <c r="AJ67" s="211"/>
      <c r="AK67" s="209"/>
    </row>
    <row r="68" spans="1:37" ht="12.75" customHeight="1" thickBot="1" x14ac:dyDescent="0.3">
      <c r="A68" s="213"/>
      <c r="B68" s="277" t="s">
        <v>325</v>
      </c>
      <c r="C68" s="214"/>
      <c r="D68" s="214"/>
      <c r="E68" s="860">
        <f>'CARGAR datos'!Z23</f>
        <v>45275</v>
      </c>
      <c r="F68" s="860"/>
      <c r="G68" s="860"/>
      <c r="H68" s="860"/>
      <c r="I68" s="215"/>
      <c r="J68" s="213"/>
      <c r="K68" s="277" t="s">
        <v>325</v>
      </c>
      <c r="L68" s="214"/>
      <c r="M68" s="214"/>
      <c r="N68" s="860">
        <f>'CARGAR datos'!Z23</f>
        <v>45275</v>
      </c>
      <c r="O68" s="860"/>
      <c r="P68" s="860"/>
      <c r="Q68" s="860"/>
      <c r="R68" s="215"/>
      <c r="S68" s="213"/>
      <c r="T68" s="277" t="s">
        <v>325</v>
      </c>
      <c r="U68" s="214"/>
      <c r="V68" s="214"/>
      <c r="W68" s="965"/>
      <c r="X68" s="965"/>
      <c r="Y68" s="965"/>
      <c r="Z68" s="965"/>
      <c r="AA68" s="215"/>
      <c r="AB68" s="213"/>
      <c r="AC68" s="277" t="s">
        <v>325</v>
      </c>
      <c r="AD68" s="214"/>
      <c r="AE68" s="214"/>
      <c r="AF68" s="965"/>
      <c r="AG68" s="965"/>
      <c r="AH68" s="965"/>
      <c r="AI68" s="965"/>
      <c r="AJ68" s="215"/>
      <c r="AK68" s="209"/>
    </row>
    <row r="69" spans="1:37"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row>
  </sheetData>
  <sheetProtection algorithmName="SHA-512" hashValue="mvN1fz65YyLuRJbvXC7uTNSb5Lq9adSuZ1IIX9bBExfzkpC7tlkIUUxKWWnsK4oAt5PsMVCohYZtcNRwBlxjKw==" saltValue="02YZdmfQQrPLY+jLaqPUyQ==" spinCount="100000" sheet="1" selectLockedCells="1"/>
  <mergeCells count="66">
    <mergeCell ref="A34:C34"/>
    <mergeCell ref="D34:V34"/>
    <mergeCell ref="A1:I11"/>
    <mergeCell ref="J1:S1"/>
    <mergeCell ref="T1:AJ1"/>
    <mergeCell ref="J2:AJ5"/>
    <mergeCell ref="J6:AJ8"/>
    <mergeCell ref="J9:AJ11"/>
    <mergeCell ref="G28:T28"/>
    <mergeCell ref="U28:X28"/>
    <mergeCell ref="Y28:AJ28"/>
    <mergeCell ref="F13:S13"/>
    <mergeCell ref="X13:AC13"/>
    <mergeCell ref="I15:U15"/>
    <mergeCell ref="Z15:AD15"/>
    <mergeCell ref="D17:F17"/>
    <mergeCell ref="N17:X17"/>
    <mergeCell ref="Z17:AB17"/>
    <mergeCell ref="AE17:AF17"/>
    <mergeCell ref="AI17:AJ17"/>
    <mergeCell ref="G19:M19"/>
    <mergeCell ref="S19:U19"/>
    <mergeCell ref="Z19:AJ19"/>
    <mergeCell ref="A23:Y23"/>
    <mergeCell ref="H30:R30"/>
    <mergeCell ref="T30:Y30"/>
    <mergeCell ref="AB30:AC30"/>
    <mergeCell ref="AF30:AG30"/>
    <mergeCell ref="F32:N32"/>
    <mergeCell ref="T32:X32"/>
    <mergeCell ref="AC32:AJ32"/>
    <mergeCell ref="Y39:AJ39"/>
    <mergeCell ref="K48:O48"/>
    <mergeCell ref="Z48:AE48"/>
    <mergeCell ref="C41:P41"/>
    <mergeCell ref="R41:AE41"/>
    <mergeCell ref="L43:W43"/>
    <mergeCell ref="Z43:AB43"/>
    <mergeCell ref="AE43:AH43"/>
    <mergeCell ref="C39:D39"/>
    <mergeCell ref="G39:H39"/>
    <mergeCell ref="K39:L39"/>
    <mergeCell ref="O39:P39"/>
    <mergeCell ref="S39:V39"/>
    <mergeCell ref="F54:AI55"/>
    <mergeCell ref="F56:AJ56"/>
    <mergeCell ref="AH50:AI50"/>
    <mergeCell ref="S50:Y50"/>
    <mergeCell ref="A59:I60"/>
    <mergeCell ref="J59:R60"/>
    <mergeCell ref="S59:AA60"/>
    <mergeCell ref="AB59:AJ60"/>
    <mergeCell ref="E50:F50"/>
    <mergeCell ref="J50:K50"/>
    <mergeCell ref="Q50:R50"/>
    <mergeCell ref="Z50:AA50"/>
    <mergeCell ref="AF68:AI68"/>
    <mergeCell ref="C67:G67"/>
    <mergeCell ref="K67:Q67"/>
    <mergeCell ref="E68:H68"/>
    <mergeCell ref="N68:Q68"/>
    <mergeCell ref="J66:R66"/>
    <mergeCell ref="J61:R65"/>
    <mergeCell ref="A66:I66"/>
    <mergeCell ref="A61:I65"/>
    <mergeCell ref="W68:Z68"/>
  </mergeCells>
  <conditionalFormatting sqref="E68">
    <cfRule type="cellIs" dxfId="27" priority="1" stopIfTrue="1" operator="equal">
      <formula>0</formula>
    </cfRule>
  </conditionalFormatting>
  <conditionalFormatting sqref="F13:S13 I15 Z15:AD15 D17:F17 N17 AE17:AF17 AI17:AJ17 G19 S19 Z19:AK19 G28 Y28 H30 T30 AB30:AC30 AF30:AG30 D32:F33 Q32:T33 AC32:AC33 C39:D39 G39:H39 K39:L39 O39:P39 S39:V39 Y39:AJ39 C41:P41 R41:AE41 L43 Z43 AE43 K48:O48 Z48 E50:F50 J50:K50 Q50:S50 Z50 AF50:AI50 A66 J66 C67:G67 K67:Q67">
    <cfRule type="cellIs" dxfId="26" priority="8" stopIfTrue="1" operator="equal">
      <formula>0</formula>
    </cfRule>
  </conditionalFormatting>
  <conditionalFormatting sqref="N68">
    <cfRule type="cellIs" dxfId="25" priority="2" stopIfTrue="1" operator="equal">
      <formula>0</formula>
    </cfRule>
  </conditionalFormatting>
  <conditionalFormatting sqref="X13">
    <cfRule type="cellIs" dxfId="24" priority="6" stopIfTrue="1" operator="equal">
      <formula>0</formula>
    </cfRule>
  </conditionalFormatting>
  <conditionalFormatting sqref="Z17">
    <cfRule type="cellIs" dxfId="23" priority="7" stopIfTrue="1" operator="equal">
      <formula>0</formula>
    </cfRule>
  </conditionalFormatting>
  <printOptions horizontalCentered="1" verticalCentered="1"/>
  <pageMargins left="0.55118110236220474" right="0.39370078740157483" top="0.19685039370078741" bottom="0" header="0" footer="0"/>
  <pageSetup paperSize="9" scale="8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vt:i4>
      </vt:variant>
    </vt:vector>
  </HeadingPairs>
  <TitlesOfParts>
    <vt:vector size="20" baseType="lpstr">
      <vt:lpstr>VALORES MÍNIMOS</vt:lpstr>
      <vt:lpstr>CARGAR datos</vt:lpstr>
      <vt:lpstr>CARGAR datos p calculos</vt:lpstr>
      <vt:lpstr>IMPRIMIR contratos</vt:lpstr>
      <vt:lpstr>IMPRIMIR anexas</vt:lpstr>
      <vt:lpstr>Planilla A</vt:lpstr>
      <vt:lpstr>Planilla B</vt:lpstr>
      <vt:lpstr>Planilla C</vt:lpstr>
      <vt:lpstr>Planilla C MONTE</vt:lpstr>
      <vt:lpstr>Planilla MUNI</vt:lpstr>
      <vt:lpstr>INF. TEC.</vt:lpstr>
      <vt:lpstr>MEM. DESC.</vt:lpstr>
      <vt:lpstr>900-15(1)</vt:lpstr>
      <vt:lpstr>900-15(2)</vt:lpstr>
      <vt:lpstr>900-15(3)</vt:lpstr>
      <vt:lpstr>USO LIBRE</vt:lpstr>
      <vt:lpstr>ver calculos</vt:lpstr>
      <vt:lpstr>'CARGAR datos p calculos'!Área_de_impresión</vt:lpstr>
      <vt:lpstr>'IMPRIMIR anexas'!Área_de_impresión</vt:lpstr>
      <vt:lpstr>'MEM. DESC.'!Área_de_impresión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 3</dc:creator>
  <cp:lastModifiedBy>Ignacio Imperial</cp:lastModifiedBy>
  <cp:lastPrinted>2024-03-07T15:19:43Z</cp:lastPrinted>
  <dcterms:created xsi:type="dcterms:W3CDTF">2023-08-11T14:56:01Z</dcterms:created>
  <dcterms:modified xsi:type="dcterms:W3CDTF">2024-03-28T12:41:24Z</dcterms:modified>
</cp:coreProperties>
</file>